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0" yWindow="75" windowWidth="12120" windowHeight="7380"/>
  </bookViews>
  <sheets>
    <sheet name="Sept 15" sheetId="47" r:id="rId1"/>
    <sheet name="Sept 1" sheetId="48" r:id="rId2"/>
    <sheet name="Aug 15" sheetId="45" r:id="rId3"/>
    <sheet name="Aug 1" sheetId="46" r:id="rId4"/>
    <sheet name="July 15" sheetId="35" r:id="rId5"/>
    <sheet name="June 25" sheetId="37" r:id="rId6"/>
    <sheet name="June 1" sheetId="38" r:id="rId7"/>
    <sheet name="May 23" sheetId="40" r:id="rId8"/>
    <sheet name="May 1" sheetId="39" r:id="rId9"/>
    <sheet name="April 1" sheetId="43" r:id="rId10"/>
    <sheet name="Mar 1" sheetId="44" r:id="rId11"/>
  </sheets>
  <definedNames>
    <definedName name="_xlnm._FilterDatabase" localSheetId="9" hidden="1">'April 1'!$B$5:$BM$10</definedName>
    <definedName name="_xlnm._FilterDatabase" localSheetId="3" hidden="1">'Aug 1'!$B$5:$BR$7</definedName>
    <definedName name="_xlnm._FilterDatabase" localSheetId="2" hidden="1">'Aug 15'!$B$5:$BR$7</definedName>
    <definedName name="_xlnm._FilterDatabase" localSheetId="4" hidden="1">'July 15'!$B$5:$BR$12</definedName>
    <definedName name="_xlnm._FilterDatabase" localSheetId="6" hidden="1">'June 1'!$B$5:$BL$16</definedName>
    <definedName name="_xlnm._FilterDatabase" localSheetId="5" hidden="1">'June 25'!$B$5:$BR$14</definedName>
    <definedName name="_xlnm._FilterDatabase" localSheetId="10" hidden="1">'Mar 1'!$B$5:$BM$19</definedName>
    <definedName name="_xlnm._FilterDatabase" localSheetId="8" hidden="1">'May 1'!$A$5:$BM$15</definedName>
    <definedName name="_xlnm._FilterDatabase" localSheetId="7" hidden="1">'May 23'!$A$5:$BL$15</definedName>
    <definedName name="_xlnm._FilterDatabase" localSheetId="1" hidden="1">'Sept 1'!$B$5:$BR$6</definedName>
    <definedName name="_xlnm._FilterDatabase" localSheetId="0" hidden="1">'Sept 15'!$B$5:$BR$6</definedName>
    <definedName name="_xlnm.Print_Area" localSheetId="9">'April 1'!$B$5:$N$5</definedName>
    <definedName name="_xlnm.Print_Area" localSheetId="3">'Aug 1'!$B$4:$E$7</definedName>
    <definedName name="_xlnm.Print_Area" localSheetId="2">'Aug 15'!$B$4:$E$7</definedName>
    <definedName name="_xlnm.Print_Area" localSheetId="4">'July 15'!$B$4:$E$12</definedName>
    <definedName name="_xlnm.Print_Area" localSheetId="6">'June 1'!$B$4:$AO$16</definedName>
    <definedName name="_xlnm.Print_Area" localSheetId="5">'June 25'!$B$4:$E$14</definedName>
    <definedName name="_xlnm.Print_Area" localSheetId="10">'Mar 1'!$B$5:$N$19</definedName>
    <definedName name="_xlnm.Print_Area" localSheetId="8">'May 1'!$B$5:$N$5</definedName>
    <definedName name="_xlnm.Print_Area" localSheetId="7">'May 23'!$B$5:$M$5</definedName>
    <definedName name="_xlnm.Print_Area" localSheetId="1">'Sept 1'!$B$4:$E$6</definedName>
    <definedName name="_xlnm.Print_Area" localSheetId="0">'Sept 15'!$B$4:$E$6</definedName>
    <definedName name="_xlnm.Print_Titles" localSheetId="9">'April 1'!$1:$5</definedName>
    <definedName name="_xlnm.Print_Titles" localSheetId="3">'Aug 1'!$1:$5</definedName>
    <definedName name="_xlnm.Print_Titles" localSheetId="2">'Aug 15'!$1:$5</definedName>
    <definedName name="_xlnm.Print_Titles" localSheetId="4">'July 15'!$1:$5</definedName>
    <definedName name="_xlnm.Print_Titles" localSheetId="6">'June 1'!$1:$5</definedName>
    <definedName name="_xlnm.Print_Titles" localSheetId="5">'June 25'!$1:$5</definedName>
    <definedName name="_xlnm.Print_Titles" localSheetId="10">'Mar 1'!$1:$5</definedName>
    <definedName name="_xlnm.Print_Titles" localSheetId="8">'May 1'!$1:$5</definedName>
    <definedName name="_xlnm.Print_Titles" localSheetId="7">'May 23'!$1:$5</definedName>
    <definedName name="_xlnm.Print_Titles" localSheetId="1">'Sept 1'!$1:$5</definedName>
    <definedName name="_xlnm.Print_Titles" localSheetId="0">'Sept 15'!$1:$5</definedName>
  </definedNames>
  <calcPr calcId="125725"/>
</workbook>
</file>

<file path=xl/calcChain.xml><?xml version="1.0" encoding="utf-8"?>
<calcChain xmlns="http://schemas.openxmlformats.org/spreadsheetml/2006/main">
  <c r="BM8" i="48"/>
  <c r="BL8"/>
  <c r="BF8"/>
  <c r="BM7"/>
  <c r="BL7"/>
  <c r="BF7"/>
  <c r="BL6"/>
  <c r="BG6"/>
  <c r="BM6" s="1"/>
  <c r="BF6"/>
  <c r="BL6" i="47" l="1"/>
  <c r="BG6"/>
  <c r="BM6" s="1"/>
  <c r="BF6"/>
  <c r="BM7" i="45"/>
  <c r="BL7"/>
  <c r="BF7"/>
  <c r="BM6"/>
  <c r="BL6"/>
  <c r="BG6"/>
  <c r="BF6"/>
  <c r="BH19" i="44" l="1"/>
  <c r="BG19"/>
  <c r="BA19"/>
  <c r="BH18"/>
  <c r="BG18"/>
  <c r="BB18"/>
  <c r="BA18"/>
  <c r="AV18"/>
  <c r="BH17"/>
  <c r="BG17"/>
  <c r="BB17"/>
  <c r="BA17"/>
  <c r="AV17"/>
  <c r="BG16"/>
  <c r="BB16"/>
  <c r="BH16" s="1"/>
  <c r="BA16"/>
  <c r="AV16"/>
  <c r="BG15"/>
  <c r="BB15"/>
  <c r="BH15" s="1"/>
  <c r="BA15"/>
  <c r="AV15"/>
  <c r="BH14"/>
  <c r="BG14"/>
  <c r="BA14"/>
  <c r="BH13"/>
  <c r="BG13"/>
  <c r="BA13"/>
  <c r="BH12"/>
  <c r="BG12"/>
  <c r="BA12"/>
  <c r="BH11"/>
  <c r="BG11"/>
  <c r="BA11"/>
  <c r="BH10"/>
  <c r="BG10"/>
  <c r="BA10"/>
  <c r="BG9"/>
  <c r="BB9"/>
  <c r="BH9" s="1"/>
  <c r="BA9"/>
  <c r="AV9"/>
  <c r="BH7"/>
  <c r="BG7"/>
  <c r="BB7"/>
  <c r="BA7"/>
  <c r="AV7"/>
  <c r="BH6"/>
  <c r="BG6"/>
  <c r="BA6"/>
  <c r="BH12" i="43" l="1"/>
  <c r="BG12"/>
  <c r="BB12"/>
  <c r="BA12"/>
  <c r="BH11"/>
  <c r="BG11"/>
  <c r="BB11"/>
  <c r="BA11"/>
  <c r="BH10"/>
  <c r="BG10"/>
  <c r="BB10"/>
  <c r="BA10"/>
  <c r="BH9"/>
  <c r="BG9"/>
  <c r="BB9"/>
  <c r="BA9"/>
  <c r="BH8"/>
  <c r="BG8"/>
  <c r="BB8"/>
  <c r="BA8"/>
  <c r="AV8"/>
  <c r="BG7"/>
  <c r="BB7"/>
  <c r="BH7" s="1"/>
  <c r="BA7"/>
  <c r="AV7"/>
  <c r="BH6"/>
  <c r="BG6"/>
  <c r="BA6"/>
  <c r="BG15" i="40" l="1"/>
  <c r="BF15"/>
  <c r="BA15"/>
  <c r="AZ15"/>
  <c r="AU15"/>
  <c r="BG14"/>
  <c r="BF14"/>
  <c r="AZ14"/>
  <c r="BG13"/>
  <c r="BF13"/>
  <c r="AZ13"/>
  <c r="BG12"/>
  <c r="BF12"/>
  <c r="BA12"/>
  <c r="AZ12"/>
  <c r="BG11"/>
  <c r="BF11"/>
  <c r="BA11"/>
  <c r="AZ11"/>
  <c r="BG10"/>
  <c r="BF10"/>
  <c r="BA10"/>
  <c r="AZ10"/>
  <c r="BG9"/>
  <c r="BF9"/>
  <c r="BA9"/>
  <c r="AZ9"/>
  <c r="BG8"/>
  <c r="BF8"/>
  <c r="BA8"/>
  <c r="AZ8"/>
  <c r="AU8"/>
  <c r="BG7"/>
  <c r="BF7"/>
  <c r="BA7"/>
  <c r="AZ7"/>
  <c r="BG6"/>
  <c r="BF6"/>
  <c r="BA6"/>
  <c r="AZ6"/>
  <c r="BH15" i="39" l="1"/>
  <c r="BG15"/>
  <c r="BB15"/>
  <c r="BA15"/>
  <c r="AV15"/>
  <c r="BG14"/>
  <c r="BB14"/>
  <c r="BH14" s="1"/>
  <c r="BA14"/>
  <c r="AV14"/>
  <c r="BG13"/>
  <c r="BB13"/>
  <c r="BH13" s="1"/>
  <c r="BA13"/>
  <c r="AV13"/>
  <c r="BH12"/>
  <c r="BG12"/>
  <c r="BB12"/>
  <c r="BA12"/>
  <c r="BH11"/>
  <c r="BG11"/>
  <c r="BB11"/>
  <c r="BA11"/>
  <c r="AV11"/>
  <c r="BH9"/>
  <c r="BG9"/>
  <c r="BB9"/>
  <c r="BA9"/>
  <c r="AV9"/>
  <c r="BH8"/>
  <c r="BG8"/>
  <c r="BA8"/>
  <c r="BH7"/>
  <c r="BG7"/>
  <c r="BA7"/>
  <c r="BH6"/>
  <c r="BG6"/>
  <c r="BA6"/>
  <c r="BG16" i="38" l="1"/>
  <c r="BF16"/>
  <c r="BA16"/>
  <c r="AZ16"/>
  <c r="BG15"/>
  <c r="BF15"/>
  <c r="BA15"/>
  <c r="AZ15"/>
  <c r="BG14"/>
  <c r="BF14"/>
  <c r="BA14"/>
  <c r="AZ14"/>
  <c r="AU14"/>
  <c r="BF13"/>
  <c r="BA13"/>
  <c r="BG13" s="1"/>
  <c r="AZ13"/>
  <c r="AU13"/>
  <c r="BF12"/>
  <c r="BA12"/>
  <c r="BG12" s="1"/>
  <c r="AZ12"/>
  <c r="AV12"/>
  <c r="AU12"/>
  <c r="BG11"/>
  <c r="BF11"/>
  <c r="BA11"/>
  <c r="AZ11"/>
  <c r="AU11"/>
  <c r="BF10"/>
  <c r="BA10"/>
  <c r="BG10" s="1"/>
  <c r="AZ10"/>
  <c r="BF9"/>
  <c r="BA9"/>
  <c r="BG9" s="1"/>
  <c r="AZ9"/>
  <c r="BF8"/>
  <c r="BA8"/>
  <c r="BG8" s="1"/>
  <c r="AZ8"/>
  <c r="BF7"/>
  <c r="BA7"/>
  <c r="BG7" s="1"/>
  <c r="AZ7"/>
  <c r="BF6"/>
  <c r="BA6"/>
  <c r="BG6" s="1"/>
  <c r="AZ6"/>
  <c r="BM13" i="37" l="1"/>
  <c r="BL13"/>
  <c r="BG13"/>
  <c r="BF13"/>
  <c r="BA13"/>
  <c r="BR12"/>
  <c r="BL12"/>
  <c r="BF12"/>
  <c r="BM12" s="1"/>
  <c r="AV12"/>
  <c r="BL11"/>
  <c r="BG11"/>
  <c r="BM11" s="1"/>
  <c r="BF11"/>
  <c r="BL10"/>
  <c r="BG10"/>
  <c r="BM10" s="1"/>
  <c r="BF10"/>
  <c r="BA10"/>
  <c r="BM9"/>
  <c r="BL9"/>
  <c r="BG9"/>
  <c r="BF9"/>
  <c r="BA9"/>
  <c r="BL8"/>
  <c r="BF8"/>
  <c r="BB8"/>
  <c r="BG8" s="1"/>
  <c r="BM8" s="1"/>
  <c r="BA8"/>
  <c r="BL7"/>
  <c r="BG7"/>
  <c r="BM7" s="1"/>
  <c r="BF7"/>
  <c r="BA7"/>
  <c r="BM6"/>
  <c r="BL6"/>
  <c r="BG6"/>
  <c r="BF6"/>
  <c r="BA6"/>
  <c r="BM6" i="35" l="1"/>
  <c r="BL6"/>
  <c r="BF6"/>
  <c r="BL11" l="1"/>
  <c r="BG11"/>
  <c r="BM11" s="1"/>
  <c r="BF11"/>
  <c r="BA11"/>
  <c r="BL10"/>
  <c r="BG10"/>
  <c r="BM10" s="1"/>
  <c r="BF10"/>
  <c r="BM7"/>
  <c r="BL7"/>
  <c r="BG7"/>
  <c r="BF7"/>
  <c r="BM9" l="1"/>
  <c r="BL9"/>
  <c r="BG9"/>
  <c r="BF9"/>
  <c r="BM8"/>
  <c r="BL8"/>
  <c r="BF8"/>
</calcChain>
</file>

<file path=xl/comments1.xml><?xml version="1.0" encoding="utf-8"?>
<comments xmlns="http://schemas.openxmlformats.org/spreadsheetml/2006/main">
  <authors>
    <author>Suffel, Chad A.</author>
  </authors>
  <commentList>
    <comment ref="AX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AY6" author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AZ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M6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AX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AY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AZ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M7" author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<sst xmlns="http://schemas.openxmlformats.org/spreadsheetml/2006/main" count="2080" uniqueCount="748">
  <si>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</si>
  <si>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</si>
  <si>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</si>
  <si>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</si>
  <si>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</si>
  <si>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</si>
  <si>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</si>
  <si>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</si>
  <si>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</si>
  <si>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</si>
  <si>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</si>
  <si>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</si>
  <si>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</si>
  <si>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</si>
  <si>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</si>
  <si>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</si>
  <si>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</si>
  <si>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</si>
  <si>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</si>
  <si>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</si>
  <si>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</si>
  <si>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</si>
  <si>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</si>
  <si>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</si>
  <si>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</si>
  <si>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</si>
  <si>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</si>
  <si>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</si>
  <si>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</si>
  <si>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</si>
  <si>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</si>
  <si>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</si>
  <si>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</si>
  <si>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</si>
  <si>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</si>
  <si>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</si>
  <si>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</si>
  <si>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</si>
  <si>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</si>
  <si>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</si>
  <si>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</si>
  <si>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</si>
  <si>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</si>
  <si>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</si>
  <si>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</si>
  <si>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</si>
  <si>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</si>
  <si>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</si>
  <si>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</si>
  <si>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</si>
  <si>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</si>
  <si>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</si>
  <si>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</si>
  <si>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</si>
  <si>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</si>
  <si>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Short Description</t>
  </si>
  <si>
    <t>OE 3  Part #</t>
  </si>
  <si>
    <t>OE 4  Part #</t>
  </si>
  <si>
    <t>OE Ref Mfg #5</t>
  </si>
  <si>
    <t>OE 5  Part #</t>
  </si>
  <si>
    <t>OE Ref Mfg #6</t>
  </si>
  <si>
    <t>OE   Part #</t>
  </si>
  <si>
    <t>Air Filter</t>
  </si>
  <si>
    <t>USA</t>
  </si>
  <si>
    <t>New Holland</t>
  </si>
  <si>
    <t>Yes</t>
  </si>
  <si>
    <t>Caterpillar</t>
  </si>
  <si>
    <t>Air</t>
  </si>
  <si>
    <t>John Deere</t>
  </si>
  <si>
    <t>8421.31.0000</t>
  </si>
  <si>
    <t>Fuel</t>
  </si>
  <si>
    <t>China</t>
  </si>
  <si>
    <t>Komatsu</t>
  </si>
  <si>
    <t>Chrysler</t>
  </si>
  <si>
    <t>Knecht/Mahle</t>
  </si>
  <si>
    <t>GM</t>
  </si>
  <si>
    <t>Isuzu</t>
  </si>
  <si>
    <t>Case International</t>
  </si>
  <si>
    <t>Oil</t>
  </si>
  <si>
    <t>International</t>
  </si>
  <si>
    <t>Volvo</t>
  </si>
  <si>
    <t>Hydraulic Filter</t>
  </si>
  <si>
    <t>Germany</t>
  </si>
  <si>
    <t>Ford</t>
  </si>
  <si>
    <t>LAF4556</t>
  </si>
  <si>
    <t>P614556</t>
  </si>
  <si>
    <t>Kubota</t>
  </si>
  <si>
    <t>Cummins</t>
  </si>
  <si>
    <t>Mexico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</si>
  <si>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</si>
  <si>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</si>
  <si>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</si>
  <si>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</si>
  <si>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</si>
  <si>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</si>
  <si>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</si>
  <si>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OE Ref Mfg #7</t>
  </si>
  <si>
    <t>2014 NEW PRODUCT INTRODUCTION</t>
  </si>
  <si>
    <t>PV</t>
  </si>
  <si>
    <t>Hyd</t>
  </si>
  <si>
    <t>Coolant</t>
  </si>
  <si>
    <t>Coolant Filter</t>
  </si>
  <si>
    <t>Fuel Filter</t>
  </si>
  <si>
    <t>Oil - Full Flow LubeCartridge</t>
  </si>
  <si>
    <t>P1009</t>
  </si>
  <si>
    <t>PV or HD</t>
  </si>
  <si>
    <t xml:space="preserve">PV </t>
  </si>
  <si>
    <t>1 Unit Box = 1 Carton</t>
  </si>
  <si>
    <t>Parker</t>
  </si>
  <si>
    <t>Hyundai</t>
  </si>
  <si>
    <t>Price Was</t>
  </si>
  <si>
    <t>Price  Information</t>
  </si>
  <si>
    <t>Korea</t>
  </si>
  <si>
    <t>Not packaged into individual unit boxes</t>
  </si>
  <si>
    <t>Honda</t>
  </si>
  <si>
    <t>STP</t>
  </si>
  <si>
    <t>Mazda</t>
  </si>
  <si>
    <t>Nissan</t>
  </si>
  <si>
    <t>Mercedes</t>
  </si>
  <si>
    <t>Suzuki</t>
  </si>
  <si>
    <t>Toyota</t>
  </si>
  <si>
    <t>LUBERFINER AIR PASSCAR</t>
  </si>
  <si>
    <t>LUBERFINER OIL PASSCAR</t>
  </si>
  <si>
    <t>AC Delco</t>
  </si>
  <si>
    <t>AF5204</t>
  </si>
  <si>
    <t>Scion iQ 2012-2014</t>
  </si>
  <si>
    <t>CA10762</t>
  </si>
  <si>
    <t>AF1543</t>
  </si>
  <si>
    <t>E1050L</t>
  </si>
  <si>
    <t>33-2486</t>
  </si>
  <si>
    <t>A16198</t>
  </si>
  <si>
    <t>AF6198</t>
  </si>
  <si>
    <t>SA10762</t>
  </si>
  <si>
    <t>WAF5204</t>
  </si>
  <si>
    <t>17801-40040</t>
  </si>
  <si>
    <t>LX2751</t>
  </si>
  <si>
    <t>LH9401</t>
  </si>
  <si>
    <t>038568737120</t>
  </si>
  <si>
    <t>10038568737127</t>
  </si>
  <si>
    <t>Detroit Diesel</t>
  </si>
  <si>
    <t>PT8458-MPG</t>
  </si>
  <si>
    <t>Heil</t>
  </si>
  <si>
    <t>P170084</t>
  </si>
  <si>
    <t>HF28761</t>
  </si>
  <si>
    <t>Pall</t>
  </si>
  <si>
    <t>HC2256FKS10Z</t>
  </si>
  <si>
    <t>Mitsubishi</t>
  </si>
  <si>
    <t>CAF1875P</t>
  </si>
  <si>
    <t>Cab. Air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</si>
  <si>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</si>
  <si>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</si>
  <si>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</si>
  <si>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</si>
  <si>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</si>
  <si>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</si>
  <si>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</si>
  <si>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</si>
  <si>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</si>
  <si>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</si>
  <si>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</si>
  <si>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</si>
  <si>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</si>
  <si>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</si>
  <si>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</si>
  <si>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</si>
  <si>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</si>
  <si>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</si>
  <si>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</si>
  <si>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</si>
  <si>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</si>
  <si>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</si>
  <si>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33-2479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</si>
  <si>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</si>
  <si>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</si>
  <si>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</si>
  <si>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</si>
  <si>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</si>
  <si>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</si>
  <si>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</si>
  <si>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</si>
  <si>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</si>
  <si>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</si>
  <si>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Land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</si>
  <si>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</si>
  <si>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</si>
  <si>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</si>
  <si>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</si>
  <si>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</si>
  <si>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</si>
  <si>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</si>
  <si>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</si>
  <si>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</si>
  <si>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</si>
  <si>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</si>
  <si>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</si>
  <si>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</si>
  <si>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</si>
  <si>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</si>
  <si>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</si>
  <si>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</si>
  <si>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</si>
  <si>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</si>
  <si>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</si>
  <si>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</si>
  <si>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</si>
  <si>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</si>
  <si>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</si>
  <si>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</si>
  <si>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</si>
  <si>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</si>
  <si>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</si>
  <si>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</si>
  <si>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</si>
  <si>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</si>
  <si>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</si>
  <si>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</si>
  <si>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</si>
  <si>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</si>
  <si>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</si>
  <si>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</si>
  <si>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</si>
  <si>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</si>
  <si>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</si>
  <si>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</si>
  <si>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</si>
  <si>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</si>
  <si>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BMW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</si>
  <si>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</si>
  <si>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</si>
  <si>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</si>
  <si>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</si>
  <si>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</si>
  <si>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</si>
  <si>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</si>
  <si>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</si>
  <si>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</si>
  <si>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</si>
  <si>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</si>
  <si>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</si>
  <si>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</si>
  <si>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</si>
  <si>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</si>
  <si>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</si>
  <si>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</si>
  <si>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</si>
  <si>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</si>
  <si>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</si>
  <si>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</si>
  <si>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</si>
  <si>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</si>
  <si>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</si>
  <si>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</si>
  <si>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</si>
  <si>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</si>
  <si>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</si>
  <si>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</si>
  <si>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</si>
  <si>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</si>
  <si>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</si>
  <si>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</si>
  <si>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</si>
  <si>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</si>
  <si>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</si>
  <si>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</si>
  <si>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</si>
  <si>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</si>
  <si>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</si>
  <si>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</si>
  <si>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</si>
  <si>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</si>
  <si>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</si>
  <si>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</si>
  <si>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</si>
  <si>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</si>
  <si>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</si>
  <si>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</si>
  <si>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</si>
  <si>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</si>
  <si>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</si>
  <si>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</si>
  <si>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</si>
  <si>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</si>
  <si>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</si>
  <si>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</si>
  <si>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</si>
  <si>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</si>
  <si>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</si>
  <si>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</si>
  <si>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</si>
  <si>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</si>
  <si>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LH22151</t>
  </si>
  <si>
    <t>P995</t>
  </si>
  <si>
    <t>P987</t>
  </si>
  <si>
    <t>CAF1879P</t>
  </si>
  <si>
    <t>CAF1876P</t>
  </si>
  <si>
    <t>CAF1864P</t>
  </si>
  <si>
    <t>CAF1884P</t>
  </si>
  <si>
    <t>2012-14 Audi Q3, Volkswagen Passat Diesel</t>
  </si>
  <si>
    <t>2011-14 BMW 5 Series, 7 Series, M5, M6</t>
  </si>
  <si>
    <t>2010-12 Chevrolet Camaro</t>
  </si>
  <si>
    <t>2010-11 Kia Soul</t>
  </si>
  <si>
    <t>2007-11 Mazda CX7</t>
  </si>
  <si>
    <t>HYDRAULIC  FILTER</t>
  </si>
  <si>
    <t>TXW8C-CC10</t>
  </si>
  <si>
    <t>Fairey Arlon</t>
  </si>
  <si>
    <t>TT220735</t>
  </si>
  <si>
    <t>Fairey Arlon; John Deere 350D, 400D Dump Trucks</t>
  </si>
  <si>
    <t>03L-115-562</t>
  </si>
  <si>
    <t>97133-2K000</t>
  </si>
  <si>
    <t>EG21-61-P11</t>
  </si>
  <si>
    <t>97133-2E250</t>
  </si>
  <si>
    <t>VW</t>
  </si>
  <si>
    <t>Kia</t>
  </si>
  <si>
    <t>2006-2009 Hyundai Tuscon with Halla HVAC system</t>
  </si>
  <si>
    <t>038568739902</t>
  </si>
  <si>
    <t>10038568739909</t>
  </si>
  <si>
    <t>038568739865</t>
  </si>
  <si>
    <t>10038568739862</t>
  </si>
  <si>
    <t>038568739704</t>
  </si>
  <si>
    <t>10038568739701</t>
  </si>
  <si>
    <t>038568739537</t>
  </si>
  <si>
    <t>10038568739534 </t>
  </si>
  <si>
    <t>038568740007</t>
  </si>
  <si>
    <t>10038568740004</t>
  </si>
  <si>
    <t>038568739988</t>
  </si>
  <si>
    <t>10038568739985</t>
  </si>
  <si>
    <t>038568739995</t>
  </si>
  <si>
    <t>10038568739992</t>
  </si>
  <si>
    <t>PT8971-MPG</t>
  </si>
  <si>
    <t>P172467</t>
  </si>
  <si>
    <t>HF7964</t>
  </si>
  <si>
    <t>CH10759</t>
  </si>
  <si>
    <t>LF674</t>
  </si>
  <si>
    <t>E115HD208</t>
  </si>
  <si>
    <t>OX388</t>
  </si>
  <si>
    <t>HU7008Z</t>
  </si>
  <si>
    <t>CF6288</t>
  </si>
  <si>
    <t>L26288</t>
  </si>
  <si>
    <t>WP995</t>
  </si>
  <si>
    <t>CH1007</t>
  </si>
  <si>
    <t>LF665</t>
  </si>
  <si>
    <t>OX353/3</t>
  </si>
  <si>
    <t>HU8007Z</t>
  </si>
  <si>
    <t>L25904</t>
  </si>
  <si>
    <t>CF5904</t>
  </si>
  <si>
    <t>S11007</t>
  </si>
  <si>
    <t>WP987</t>
  </si>
  <si>
    <t>AC DELCO</t>
  </si>
  <si>
    <t>CF178</t>
  </si>
  <si>
    <t>CF11667</t>
  </si>
  <si>
    <t>AFC1504</t>
  </si>
  <si>
    <t>C46126</t>
  </si>
  <si>
    <t>WCAF1879</t>
  </si>
  <si>
    <t>CF10776</t>
  </si>
  <si>
    <t>C26086</t>
  </si>
  <si>
    <t>WCAF1876</t>
  </si>
  <si>
    <t>CF11671</t>
  </si>
  <si>
    <t>C25858</t>
  </si>
  <si>
    <t>WCAF1864</t>
  </si>
  <si>
    <t>CF11184</t>
  </si>
  <si>
    <t>C26073</t>
  </si>
  <si>
    <t>WCAF1884</t>
  </si>
  <si>
    <t>LK368CA</t>
  </si>
  <si>
    <t xml:space="preserve"> MAINTENANCE KIT</t>
  </si>
  <si>
    <t>038568740281</t>
  </si>
  <si>
    <t>10038568740288</t>
  </si>
  <si>
    <t>Jobber Price Was</t>
  </si>
  <si>
    <t>OIL FILTER</t>
  </si>
  <si>
    <t>AIR FILTER</t>
  </si>
  <si>
    <t xml:space="preserve"> FUEL FILTER</t>
  </si>
  <si>
    <t>L5094F</t>
  </si>
  <si>
    <t>FUEL FILTER</t>
  </si>
  <si>
    <t>Peterbilt Trucks with ISX engine</t>
  </si>
  <si>
    <t>Paccar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</si>
  <si>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</si>
  <si>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</si>
  <si>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</si>
  <si>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</si>
  <si>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</si>
  <si>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</si>
  <si>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</si>
  <si>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</si>
  <si>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</si>
  <si>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</si>
  <si>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</si>
  <si>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Carrier</t>
  </si>
  <si>
    <t>DAVCO</t>
  </si>
  <si>
    <t>PF7687</t>
  </si>
  <si>
    <t>P550460</t>
  </si>
  <si>
    <t>FS19730</t>
  </si>
  <si>
    <t>CS8031A</t>
  </si>
  <si>
    <t>038568735966</t>
  </si>
  <si>
    <t>10038568735963</t>
  </si>
  <si>
    <t>Kensworth W900, W900L Trucks</t>
  </si>
  <si>
    <t>038568740342 </t>
  </si>
  <si>
    <t>10038568740349</t>
  </si>
  <si>
    <t>LAF6725</t>
  </si>
  <si>
    <t>Kenworth T680 Truck  Peterbilt 579 Trucks</t>
  </si>
  <si>
    <t>P621725</t>
  </si>
  <si>
    <t>LAF6986</t>
  </si>
  <si>
    <t>Kenworth T800 and Peterbilt 388 trucks</t>
  </si>
  <si>
    <t>P614986</t>
  </si>
  <si>
    <t>038568740335 </t>
  </si>
  <si>
    <t>10038568740332</t>
  </si>
  <si>
    <t xml:space="preserve">HD </t>
  </si>
  <si>
    <t>HYDRAULIC FILTER *</t>
  </si>
  <si>
    <t>Parker 932630Q,Pall HC2256FKS10Z  Glass media and viton gasket</t>
  </si>
  <si>
    <t xml:space="preserve">Consists of: 1-LFP3191, 1-LFF4783, 1-LFP1652 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</si>
  <si>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</si>
  <si>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</si>
  <si>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</si>
  <si>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</si>
  <si>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</si>
  <si>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</si>
  <si>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</si>
  <si>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</si>
  <si>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</si>
  <si>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</si>
  <si>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</si>
  <si>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</si>
  <si>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</si>
  <si>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 xml:space="preserve">* Part number introduced in March without price reference </t>
  </si>
  <si>
    <t>Jobber Price Was:</t>
  </si>
  <si>
    <t>LAF8777</t>
  </si>
  <si>
    <t>LFP6027</t>
  </si>
  <si>
    <t>CABIN AIR FILTER</t>
  </si>
  <si>
    <t>1899332C91</t>
  </si>
  <si>
    <t>LK366C</t>
  </si>
  <si>
    <t>Kit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</si>
  <si>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</si>
  <si>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</si>
  <si>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</si>
  <si>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</si>
  <si>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</si>
  <si>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</si>
  <si>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</si>
  <si>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</si>
  <si>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</si>
  <si>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</si>
  <si>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</si>
  <si>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</si>
  <si>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</si>
  <si>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</si>
  <si>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</si>
  <si>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</si>
  <si>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</si>
  <si>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</si>
  <si>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</si>
  <si>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International 4300 Durastar Truck (2011) with Maxxforce 7 eng.</t>
  </si>
  <si>
    <t>1893553C2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</si>
  <si>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</si>
  <si>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</si>
  <si>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</si>
  <si>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</si>
  <si>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</si>
  <si>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</si>
  <si>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</si>
  <si>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</si>
  <si>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</si>
  <si>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</si>
  <si>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</si>
  <si>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</si>
  <si>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</si>
  <si>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</si>
  <si>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</si>
  <si>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</si>
  <si>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</si>
  <si>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</si>
  <si>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</si>
  <si>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</si>
  <si>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</si>
  <si>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</si>
  <si>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</si>
  <si>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</si>
  <si>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</si>
  <si>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</si>
  <si>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</si>
  <si>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</si>
  <si>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</si>
  <si>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</si>
  <si>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</si>
  <si>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</si>
  <si>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</si>
  <si>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</si>
  <si>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</si>
  <si>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</si>
  <si>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</si>
  <si>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</si>
  <si>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Fiat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</si>
  <si>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</si>
  <si>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</si>
  <si>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</si>
  <si>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</si>
  <si>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</si>
  <si>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</si>
  <si>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</si>
  <si>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</si>
  <si>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</si>
  <si>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LW4076XL</t>
  </si>
  <si>
    <t>L8874FK</t>
  </si>
  <si>
    <t>LH4385-25</t>
  </si>
  <si>
    <t>038568738486</t>
  </si>
  <si>
    <t>10038568738483</t>
  </si>
  <si>
    <t>LFF9737</t>
  </si>
  <si>
    <t>038568738356</t>
  </si>
  <si>
    <t>10038568738353</t>
  </si>
  <si>
    <t>LFF9772</t>
  </si>
  <si>
    <t>038568737274</t>
  </si>
  <si>
    <t>10038568737271</t>
  </si>
  <si>
    <t>LFP6930</t>
  </si>
  <si>
    <t>038568738424</t>
  </si>
  <si>
    <t>10038568738421</t>
  </si>
  <si>
    <t>LAF6101</t>
  </si>
  <si>
    <t>RADIAL SEAL AIR FILTER</t>
  </si>
  <si>
    <t>038568735812</t>
  </si>
  <si>
    <t>10038568735819</t>
  </si>
  <si>
    <t>LAF4162</t>
  </si>
  <si>
    <t xml:space="preserve">Murphy Diesel; Caterpillar; Onan Generators. </t>
  </si>
  <si>
    <t>3I0011</t>
  </si>
  <si>
    <t>Murphy</t>
  </si>
  <si>
    <t>MD43843</t>
  </si>
  <si>
    <t>Onan</t>
  </si>
  <si>
    <t>PA4619</t>
  </si>
  <si>
    <t>C055003</t>
  </si>
  <si>
    <t>AH19000</t>
  </si>
  <si>
    <t>CA9247</t>
  </si>
  <si>
    <t>038568739612</t>
  </si>
  <si>
    <t>10038568739619</t>
  </si>
  <si>
    <t>GMC C6500-C8500 Trucks  w/Caterpillar C7 eng. (2007-09)</t>
  </si>
  <si>
    <t>A3101C</t>
  </si>
  <si>
    <t>LAF9104</t>
  </si>
  <si>
    <t xml:space="preserve">International Durastar  Trucks (2012)  </t>
  </si>
  <si>
    <t>2602212C1</t>
  </si>
  <si>
    <t xml:space="preserve"> P623400</t>
  </si>
  <si>
    <t>038568740328</t>
  </si>
  <si>
    <t>10038568740325</t>
  </si>
  <si>
    <t>LAF9498</t>
  </si>
  <si>
    <t xml:space="preserve">Western Star 4700 Series </t>
  </si>
  <si>
    <t>Western Star</t>
  </si>
  <si>
    <t>P619498</t>
  </si>
  <si>
    <t>038568740311</t>
  </si>
  <si>
    <t>10038568740318</t>
  </si>
  <si>
    <t>LFF7660</t>
  </si>
  <si>
    <t>FUEL/WATER SEPARATOR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</si>
  <si>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</si>
  <si>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</si>
  <si>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</si>
  <si>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</si>
  <si>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</si>
  <si>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</si>
  <si>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 xml:space="preserve"> NH TS125A, TS135A  Tractors</t>
  </si>
  <si>
    <t>BF1371</t>
  </si>
  <si>
    <t>FS19772</t>
  </si>
  <si>
    <t>Volvo A25D, A30D, A35D, A40D  Dump Trucks; Volvo EC290LC excavator.</t>
  </si>
  <si>
    <t>BF1391-O</t>
  </si>
  <si>
    <t>P559118</t>
  </si>
  <si>
    <t>FS19914</t>
  </si>
  <si>
    <t>PS10701</t>
  </si>
  <si>
    <t>John Deere 9330, 9430, 9530, 9630 Tractors  with PowerTech 13.5L engine (2007-)</t>
  </si>
  <si>
    <t>RE530107</t>
  </si>
  <si>
    <t>BD5373</t>
  </si>
  <si>
    <t>LF9032</t>
  </si>
  <si>
    <t>Bomag, Schroeder A25 Equipment, Marvel Hydraulics</t>
  </si>
  <si>
    <t>LK367C</t>
  </si>
  <si>
    <r>
      <t xml:space="preserve"> MAINTENANCE KIT -- Consists of:           </t>
    </r>
    <r>
      <rPr>
        <sz val="11"/>
        <color rgb="FFFF0000"/>
        <rFont val="Calibri"/>
        <family val="2"/>
      </rPr>
      <t>1-LFP3970</t>
    </r>
    <r>
      <rPr>
        <sz val="11"/>
        <color rgb="FF000000"/>
        <rFont val="Calibri"/>
        <family val="2"/>
      </rPr>
      <t>,</t>
    </r>
    <r>
      <rPr>
        <sz val="11"/>
        <color theme="3" tint="0.39997558519241921"/>
        <rFont val="Calibri"/>
        <family val="2"/>
      </rPr>
      <t xml:space="preserve"> 1-LFF5632</t>
    </r>
    <r>
      <rPr>
        <sz val="11"/>
        <color rgb="FF000000"/>
        <rFont val="Calibri"/>
        <family val="2"/>
      </rPr>
      <t xml:space="preserve">, </t>
    </r>
    <r>
      <rPr>
        <sz val="11"/>
        <color rgb="FF00B050"/>
        <rFont val="Calibri"/>
        <family val="2"/>
      </rPr>
      <t>1-LFF1065</t>
    </r>
    <r>
      <rPr>
        <sz val="11"/>
        <color rgb="FF000000"/>
        <rFont val="Calibri"/>
        <family val="2"/>
      </rPr>
      <t xml:space="preserve">,         </t>
    </r>
    <r>
      <rPr>
        <sz val="11"/>
        <color rgb="FF7030A0"/>
        <rFont val="Calibri"/>
        <family val="2"/>
      </rPr>
      <t xml:space="preserve">1-LFP1652 </t>
    </r>
  </si>
  <si>
    <r>
      <rPr>
        <i/>
        <sz val="10"/>
        <color rgb="FFFF0000"/>
        <rFont val="Arial"/>
        <family val="2"/>
      </rPr>
      <t>Cummins ISB5.9L Engines</t>
    </r>
    <r>
      <rPr>
        <i/>
        <sz val="10"/>
        <rFont val="Arial"/>
        <family val="2"/>
      </rPr>
      <t xml:space="preserve"> | </t>
    </r>
    <r>
      <rPr>
        <i/>
        <sz val="10"/>
        <color theme="3" tint="0.39997558519241921"/>
        <rFont val="Arial"/>
        <family val="2"/>
      </rPr>
      <t xml:space="preserve"> ISB07</t>
    </r>
    <r>
      <rPr>
        <i/>
        <sz val="10"/>
        <rFont val="Arial"/>
        <family val="2"/>
      </rPr>
      <t xml:space="preserve"> |</t>
    </r>
    <r>
      <rPr>
        <i/>
        <sz val="10"/>
        <color rgb="FF00B050"/>
        <rFont val="Arial"/>
        <family val="2"/>
      </rPr>
      <t xml:space="preserve"> ISC eng. 2007-on</t>
    </r>
    <r>
      <rPr>
        <i/>
        <sz val="10"/>
        <rFont val="Arial"/>
        <family val="2"/>
      </rPr>
      <t xml:space="preserve"> |  </t>
    </r>
    <r>
      <rPr>
        <i/>
        <sz val="10"/>
        <color rgb="FF7030A0"/>
        <rFont val="Arial"/>
        <family val="2"/>
      </rPr>
      <t>Gresen 1551; Lenz CP-752-10; Northwest Fluid Power S28;  Ford and Fordson Tractors</t>
    </r>
  </si>
  <si>
    <t>038568740250</t>
  </si>
  <si>
    <t>10038568740257</t>
  </si>
  <si>
    <t>T951</t>
  </si>
  <si>
    <t>TRANSMISSION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</si>
  <si>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</si>
  <si>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GMC</t>
  </si>
  <si>
    <t>Allison</t>
  </si>
  <si>
    <t>T15085</t>
  </si>
  <si>
    <t>FT1228</t>
  </si>
  <si>
    <t>TF195</t>
  </si>
  <si>
    <t>1-8668</t>
  </si>
  <si>
    <t>P1307</t>
  </si>
  <si>
    <t>038568739971</t>
  </si>
  <si>
    <t>10038568739978</t>
  </si>
  <si>
    <t>Filter Dimensions</t>
  </si>
  <si>
    <t>OD</t>
  </si>
  <si>
    <t>ID</t>
  </si>
  <si>
    <t>LAF5749</t>
  </si>
  <si>
    <t>LAF4638</t>
  </si>
  <si>
    <t>LAF4179</t>
  </si>
  <si>
    <t>Round Air Filter</t>
  </si>
  <si>
    <t>038568737649</t>
  </si>
  <si>
    <t>10038568737646</t>
  </si>
  <si>
    <t>038568738431</t>
  </si>
  <si>
    <t>10038568738438</t>
  </si>
  <si>
    <t>LAF8878</t>
  </si>
  <si>
    <t>LH7528</t>
  </si>
  <si>
    <t>John Deere 9660STS Combine  (For Sec. air use LAF8879) (Radial Seal)</t>
  </si>
  <si>
    <t>ME-017246</t>
  </si>
  <si>
    <t>ME-017233</t>
  </si>
  <si>
    <t xml:space="preserve">Mitsubishi FE, FG Series  Mitsubishi ME017233; Mitsubishi FE140 Trucks  Trucks  </t>
  </si>
  <si>
    <t xml:space="preserve">Komatsu Dozers,Excavators, and Dump trucks.  Scania R  Series trucks.  </t>
  </si>
  <si>
    <t>K3181-82251</t>
  </si>
  <si>
    <t>Kubota ZD326 and ZD331 mowers. Inner used with LAF5771</t>
  </si>
  <si>
    <t>AH212294</t>
  </si>
  <si>
    <t>1695528C1</t>
  </si>
  <si>
    <t>International Cart. P/S on  International 3000 School Bus (2006-)</t>
  </si>
  <si>
    <t>038568738370</t>
  </si>
  <si>
    <t>10038568738377</t>
  </si>
  <si>
    <t>038568737977</t>
  </si>
  <si>
    <t>10038568737974</t>
  </si>
  <si>
    <t>RS4638</t>
  </si>
  <si>
    <t>P608885</t>
  </si>
  <si>
    <t>AF25627</t>
  </si>
  <si>
    <t>49770</t>
  </si>
  <si>
    <t>CA9966</t>
  </si>
  <si>
    <t>RS3991</t>
  </si>
  <si>
    <t>AF26388</t>
  </si>
  <si>
    <t>P780018</t>
  </si>
  <si>
    <t>49968</t>
  </si>
  <si>
    <t>RS4806</t>
  </si>
  <si>
    <t>P500191</t>
  </si>
  <si>
    <t>AF27690</t>
  </si>
  <si>
    <t>CA9245</t>
  </si>
  <si>
    <t>42796</t>
  </si>
  <si>
    <t>RS5470</t>
  </si>
  <si>
    <t>P618930</t>
  </si>
  <si>
    <t>49294</t>
  </si>
  <si>
    <t>PT9419-MPG</t>
  </si>
  <si>
    <t>57528</t>
  </si>
  <si>
    <t>038568739889</t>
  </si>
  <si>
    <t>10038568739886</t>
  </si>
  <si>
    <t>individual units are packed into a poly bag</t>
  </si>
  <si>
    <t>G368</t>
  </si>
  <si>
    <t xml:space="preserve">O-Ring </t>
  </si>
  <si>
    <t xml:space="preserve"> Used in LP7485 By-Pass Oil Filter (Service Part)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</si>
  <si>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</si>
  <si>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</si>
  <si>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</si>
  <si>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</si>
  <si>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</si>
  <si>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</si>
  <si>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</si>
  <si>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</si>
  <si>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</si>
  <si>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</si>
  <si>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</si>
  <si>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</si>
  <si>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</si>
  <si>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</si>
  <si>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</si>
  <si>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</si>
  <si>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1 3/4 - 12</t>
  </si>
  <si>
    <t>Volvo contstuction equipment</t>
  </si>
  <si>
    <t>BF1363</t>
  </si>
  <si>
    <t>Case International Applications: Maxxum and Puma series tractors</t>
  </si>
  <si>
    <t>BD7353</t>
  </si>
  <si>
    <t>57307</t>
  </si>
  <si>
    <t>Chevrolet/GMC Kodiak/Topkick C6500/7500/8500  Trucks &amp; Buses with L6 7.8L Isuzu (Duramax) Turbo Diesel</t>
  </si>
  <si>
    <t>RS5767</t>
  </si>
  <si>
    <t>49832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</si>
  <si>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</si>
  <si>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</si>
  <si>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</si>
  <si>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</si>
  <si>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</si>
  <si>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</si>
  <si>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</si>
  <si>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</si>
  <si>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</si>
  <si>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</si>
  <si>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</si>
  <si>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</si>
  <si>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</si>
  <si>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</si>
  <si>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</si>
  <si>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</si>
  <si>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</si>
  <si>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Radial Seal Air Filter</t>
  </si>
  <si>
    <t>Central America</t>
  </si>
  <si>
    <t>TBD</t>
  </si>
  <si>
    <t>83038</t>
  </si>
  <si>
    <t>LFF6776</t>
  </si>
  <si>
    <t>Cummins ISX 11.9, 15L and 16L engines</t>
  </si>
  <si>
    <t>L5104F</t>
  </si>
  <si>
    <t>Mercedes 2013-14 DD13 engines</t>
  </si>
  <si>
    <t>BF9885</t>
  </si>
  <si>
    <t>P555776</t>
  </si>
  <si>
    <t>FF5776</t>
  </si>
  <si>
    <t>A4720900451</t>
  </si>
  <si>
    <t>KX276/9</t>
  </si>
  <si>
    <t>038568738073</t>
  </si>
  <si>
    <t>10038568738070</t>
  </si>
  <si>
    <t>038568740236</t>
  </si>
  <si>
    <t>10038568740233</t>
  </si>
  <si>
    <t>Austria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</si>
  <si>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</si>
  <si>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</si>
  <si>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</si>
  <si>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</si>
  <si>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</si>
  <si>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</si>
  <si>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</si>
  <si>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</si>
  <si>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</si>
  <si>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23.15"</t>
  </si>
  <si>
    <t>5.20"</t>
  </si>
  <si>
    <t>3.36"</t>
  </si>
  <si>
    <t>N/A</t>
  </si>
  <si>
    <t>0.3 cubic ft</t>
  </si>
  <si>
    <t>2.33lbs</t>
  </si>
  <si>
    <t>428lbs</t>
  </si>
  <si>
    <t>Great Britain</t>
  </si>
  <si>
    <t>LH9167</t>
  </si>
  <si>
    <t>Hydraulic Filter Element</t>
  </si>
  <si>
    <t xml:space="preserve">MP Filtri  </t>
  </si>
  <si>
    <t>MP Filtri</t>
  </si>
  <si>
    <t>MF1002AP25NB</t>
  </si>
  <si>
    <t>PT9167</t>
  </si>
  <si>
    <t>P171534</t>
  </si>
  <si>
    <t>HF7904</t>
  </si>
  <si>
    <t>038568738455</t>
  </si>
  <si>
    <t>2.76"</t>
  </si>
  <si>
    <t>5.12"</t>
  </si>
  <si>
    <t>0.028 cubic ft</t>
  </si>
  <si>
    <t>1lbs</t>
  </si>
  <si>
    <t>490lbs</t>
  </si>
  <si>
    <t>U.S.A.</t>
  </si>
  <si>
    <t>L9765FXL</t>
  </si>
  <si>
    <t>Fuel Filter Element</t>
  </si>
  <si>
    <t>L7662FK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</si>
  <si>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</si>
  <si>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</si>
  <si>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</si>
  <si>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</si>
  <si>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</si>
  <si>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</si>
  <si>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LAF4712</t>
  </si>
  <si>
    <t>Carrier 1800, 2100, 2500 Regrigeration Units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</si>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</sst>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54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9"/>
      <color rgb="FF000000"/>
      <name val="Verdana"/>
      <family val="2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2" tint="-0.74999237037263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</font>
    <font>
      <sz val="11"/>
      <color theme="3" tint="0.39997558519241921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i/>
      <sz val="10"/>
      <color rgb="FFFF0000"/>
      <name val="Arial"/>
      <family val="2"/>
    </font>
    <font>
      <i/>
      <sz val="10"/>
      <color theme="3" tint="0.39997558519241921"/>
      <name val="Arial"/>
      <family val="2"/>
    </font>
    <font>
      <i/>
      <sz val="10"/>
      <color rgb="FF00B050"/>
      <name val="Arial"/>
      <family val="2"/>
    </font>
    <font>
      <i/>
      <sz val="10"/>
      <color rgb="FF7030A0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67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24" fillId="0" borderId="0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6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32" fillId="6" borderId="0" xfId="0" applyNumberFormat="1" applyFont="1" applyFill="1" applyAlignme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/>
    <xf numFmtId="164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vertical="center"/>
    </xf>
    <xf numFmtId="166" fontId="33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0" fillId="3" borderId="0" xfId="0" applyNumberFormat="1" applyFont="1" applyFill="1" applyAlignment="1">
      <alignment vertical="center" wrapText="1"/>
    </xf>
    <xf numFmtId="165" fontId="28" fillId="4" borderId="0" xfId="0" applyNumberFormat="1" applyFont="1" applyFill="1" applyAlignment="1">
      <alignment vertical="center" wrapText="1"/>
    </xf>
    <xf numFmtId="165" fontId="29" fillId="5" borderId="0" xfId="0" applyNumberFormat="1" applyFont="1" applyFill="1" applyAlignment="1">
      <alignment vertical="center" wrapText="1"/>
    </xf>
    <xf numFmtId="1" fontId="30" fillId="4" borderId="0" xfId="0" applyNumberFormat="1" applyFont="1" applyFill="1" applyAlignment="1">
      <alignment vertical="center" wrapText="1"/>
    </xf>
    <xf numFmtId="165" fontId="0" fillId="0" borderId="2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2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wrapText="1"/>
    </xf>
    <xf numFmtId="0" fontId="0" fillId="0" borderId="4" xfId="0" applyBorder="1" applyAlignment="1"/>
    <xf numFmtId="0" fontId="0" fillId="0" borderId="3" xfId="0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/>
    <xf numFmtId="165" fontId="0" fillId="0" borderId="4" xfId="0" applyNumberFormat="1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4" fillId="0" borderId="1" xfId="0" applyFont="1" applyFill="1" applyBorder="1" applyAlignment="1" applyProtection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8" borderId="0" xfId="0" applyNumberForma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7" fillId="0" borderId="1" xfId="0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0" fontId="39" fillId="0" borderId="1" xfId="0" applyFont="1" applyFill="1" applyBorder="1" applyAlignment="1" applyProtection="1">
      <alignment horizontal="center" wrapText="1"/>
    </xf>
    <xf numFmtId="0" fontId="38" fillId="0" borderId="1" xfId="0" applyFont="1" applyBorder="1" applyAlignment="1">
      <alignment horizontal="center" wrapText="1"/>
    </xf>
    <xf numFmtId="0" fontId="40" fillId="0" borderId="1" xfId="0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21" fillId="0" borderId="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Font="1" applyFill="1" applyBorder="1" applyAlignment="1"/>
    <xf numFmtId="49" fontId="0" fillId="0" borderId="1" xfId="0" applyNumberForma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32" fillId="6" borderId="0" xfId="0" applyNumberFormat="1" applyFont="1" applyFill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64" fontId="0" fillId="11" borderId="1" xfId="0" applyNumberForma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2" fontId="0" fillId="7" borderId="0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7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2" fontId="0" fillId="7" borderId="3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8" fillId="9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165" fontId="28" fillId="4" borderId="0" xfId="0" applyNumberFormat="1" applyFont="1" applyFill="1" applyAlignment="1">
      <alignment horizontal="center" vertical="center" wrapText="1"/>
    </xf>
    <xf numFmtId="49" fontId="49" fillId="10" borderId="0" xfId="0" applyNumberFormat="1" applyFont="1" applyFill="1" applyAlignment="1">
      <alignment horizontal="center" vertical="center" wrapText="1"/>
    </xf>
    <xf numFmtId="1" fontId="30" fillId="4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29" fillId="5" borderId="0" xfId="0" applyNumberFormat="1" applyFont="1" applyFill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EDB3B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14300"/>
          <a:ext cx="1514475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14300"/>
          <a:ext cx="1514475" cy="389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R14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5.85546875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0" ht="23.25">
      <c r="E2" s="2" t="s">
        <v>97</v>
      </c>
      <c r="G2" s="2"/>
      <c r="H2" s="3"/>
    </row>
    <row r="3" spans="1:70" ht="20.25">
      <c r="E3" s="97">
        <v>41897</v>
      </c>
    </row>
    <row r="4" spans="1:70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0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0" s="1" customFormat="1" ht="15" customHeight="1">
      <c r="A6" s="193"/>
      <c r="B6" s="110" t="s">
        <v>727</v>
      </c>
      <c r="C6" s="206" t="s">
        <v>89</v>
      </c>
      <c r="D6" s="206" t="s">
        <v>102</v>
      </c>
      <c r="E6" s="65" t="s">
        <v>728</v>
      </c>
      <c r="F6" s="48" t="s">
        <v>729</v>
      </c>
      <c r="G6" s="246" t="s">
        <v>730</v>
      </c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/>
      <c r="U6" s="179"/>
      <c r="V6" s="62"/>
      <c r="W6" s="179"/>
      <c r="X6" s="62"/>
      <c r="Y6" s="179"/>
      <c r="Z6" s="62"/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/>
      <c r="AO6" s="109">
        <v>19.18</v>
      </c>
      <c r="AP6" s="66" t="s">
        <v>731</v>
      </c>
      <c r="AQ6" s="66" t="s">
        <v>732</v>
      </c>
      <c r="AR6" s="202"/>
      <c r="AS6" s="202"/>
      <c r="AT6" s="202"/>
      <c r="AU6" s="239">
        <v>3.65</v>
      </c>
      <c r="AV6" s="239">
        <v>6.48</v>
      </c>
      <c r="AW6" s="202"/>
      <c r="AX6" s="260" t="s">
        <v>113</v>
      </c>
      <c r="AY6" s="260"/>
      <c r="AZ6" s="260"/>
      <c r="BA6" s="260"/>
      <c r="BB6" s="260"/>
      <c r="BC6" s="240">
        <v>15.81</v>
      </c>
      <c r="BD6" s="240">
        <v>11.93</v>
      </c>
      <c r="BE6" s="240">
        <v>7.5</v>
      </c>
      <c r="BF6" s="239">
        <f t="shared" ref="BF6" si="0">(BE6*BD6*BC6)/1728</f>
        <v>0.81863411458333324</v>
      </c>
      <c r="BG6" s="240">
        <f>1.5*12+0.4</f>
        <v>18.399999999999999</v>
      </c>
      <c r="BH6" s="74" t="s">
        <v>65</v>
      </c>
      <c r="BI6" s="74">
        <v>12</v>
      </c>
      <c r="BJ6" s="74">
        <v>10</v>
      </c>
      <c r="BK6" s="74">
        <v>6</v>
      </c>
      <c r="BL6" s="68">
        <f t="shared" ref="BL6" si="1">BI6*BJ6*BK6</f>
        <v>720</v>
      </c>
      <c r="BM6" s="68">
        <f t="shared" ref="BM6" si="2">(BG6*BJ6*BK6)+50</f>
        <v>1154</v>
      </c>
      <c r="BN6" s="74" t="s">
        <v>63</v>
      </c>
      <c r="BO6" s="68" t="s">
        <v>69</v>
      </c>
      <c r="BP6" s="199"/>
      <c r="BQ6" s="199"/>
      <c r="BR6" s="199"/>
    </row>
    <row r="7" spans="1:70" s="1" customFormat="1" ht="15" customHeight="1">
      <c r="A7" s="193"/>
      <c r="B7" s="110"/>
      <c r="C7" s="206"/>
      <c r="D7" s="206"/>
      <c r="E7" s="135"/>
      <c r="F7" s="64"/>
      <c r="G7" s="48"/>
      <c r="H7" s="108"/>
      <c r="I7" s="108"/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/>
      <c r="U7" s="179"/>
      <c r="V7" s="62"/>
      <c r="W7" s="179"/>
      <c r="X7" s="62"/>
      <c r="Y7" s="179"/>
      <c r="Z7" s="62"/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/>
      <c r="AO7" s="109"/>
      <c r="AP7" s="244"/>
      <c r="AQ7" s="244"/>
      <c r="AR7" s="243"/>
      <c r="AS7" s="243"/>
      <c r="AT7" s="243"/>
      <c r="AU7" s="242"/>
      <c r="AV7" s="242"/>
      <c r="AW7" s="241"/>
      <c r="AX7" s="256"/>
      <c r="AY7" s="256"/>
      <c r="AZ7" s="256"/>
      <c r="BA7" s="256"/>
      <c r="BB7" s="256"/>
      <c r="BC7" s="223"/>
      <c r="BD7" s="223"/>
      <c r="BE7" s="223"/>
      <c r="BF7" s="232"/>
      <c r="BG7" s="73"/>
      <c r="BH7" s="112"/>
      <c r="BI7" s="68"/>
      <c r="BJ7" s="68"/>
      <c r="BK7" s="68"/>
      <c r="BL7" s="68"/>
      <c r="BM7" s="68"/>
      <c r="BN7" s="68"/>
      <c r="BO7" s="68"/>
      <c r="BP7" s="199"/>
      <c r="BQ7" s="199"/>
      <c r="BR7" s="199"/>
    </row>
    <row r="8" spans="1:70" s="1" customFormat="1" ht="15" customHeight="1">
      <c r="A8" s="193"/>
      <c r="B8" s="110"/>
      <c r="C8" s="206"/>
      <c r="D8" s="206"/>
      <c r="E8" s="65"/>
      <c r="F8" s="64"/>
      <c r="G8" s="48"/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62"/>
      <c r="U8" s="179"/>
      <c r="V8" s="62"/>
      <c r="W8" s="179"/>
      <c r="X8" s="62"/>
      <c r="Y8" s="179"/>
      <c r="Z8" s="62"/>
      <c r="AA8" s="62"/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62"/>
      <c r="AO8" s="109"/>
      <c r="AP8" s="66"/>
      <c r="AQ8" s="66"/>
      <c r="AR8" s="202"/>
      <c r="AS8" s="202"/>
      <c r="AT8" s="202"/>
      <c r="AU8" s="72"/>
      <c r="AV8" s="72"/>
      <c r="AW8" s="202"/>
      <c r="AX8" s="257"/>
      <c r="AY8" s="258"/>
      <c r="AZ8" s="258"/>
      <c r="BA8" s="258"/>
      <c r="BB8" s="259"/>
      <c r="BC8" s="240"/>
      <c r="BD8" s="240"/>
      <c r="BE8" s="240"/>
      <c r="BF8" s="232"/>
      <c r="BG8" s="74"/>
      <c r="BH8" s="112"/>
      <c r="BI8" s="74"/>
      <c r="BJ8" s="74"/>
      <c r="BK8" s="74"/>
      <c r="BL8" s="68"/>
      <c r="BM8" s="68"/>
      <c r="BN8" s="68"/>
      <c r="BO8" s="68"/>
      <c r="BP8" s="199"/>
      <c r="BQ8" s="199"/>
      <c r="BR8" s="199"/>
    </row>
    <row r="9" spans="1:70" s="31" customFormat="1">
      <c r="B9" s="29"/>
      <c r="C9" s="29"/>
      <c r="D9" s="29"/>
      <c r="E9" s="29"/>
      <c r="F9" s="29"/>
      <c r="G9" s="21"/>
      <c r="H9" s="4"/>
      <c r="I9" s="4"/>
      <c r="J9" s="4"/>
      <c r="T9" s="4"/>
      <c r="Z9" s="4"/>
      <c r="AA9" s="4"/>
      <c r="AO9" s="30"/>
      <c r="AP9" s="4"/>
      <c r="AX9" s="20"/>
      <c r="AY9" s="20"/>
      <c r="AZ9" s="20"/>
      <c r="BA9" s="4"/>
      <c r="BB9" s="20"/>
      <c r="BC9" s="20"/>
      <c r="BD9" s="20"/>
      <c r="BE9" s="20"/>
      <c r="BF9" s="4"/>
      <c r="BG9" s="20"/>
      <c r="BH9" s="4"/>
      <c r="BI9" s="4"/>
      <c r="BN9" s="4"/>
      <c r="BO9" s="21"/>
    </row>
    <row r="10" spans="1:70" ht="7.5" customHeight="1">
      <c r="B10" s="42"/>
      <c r="C10" s="42"/>
      <c r="D10" s="42"/>
      <c r="E10" s="42"/>
      <c r="F10" s="42"/>
      <c r="G10" s="42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3"/>
      <c r="U10" s="44"/>
      <c r="V10" s="44"/>
      <c r="W10" s="44"/>
      <c r="X10" s="44"/>
      <c r="Y10" s="44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/>
      <c r="AQ10" s="44"/>
      <c r="AR10" s="44"/>
      <c r="AS10" s="44"/>
      <c r="AT10" s="44"/>
      <c r="AU10" s="44"/>
      <c r="AV10" s="44"/>
      <c r="AW10" s="44"/>
      <c r="AX10" s="46"/>
      <c r="AY10" s="46"/>
      <c r="AZ10" s="46"/>
      <c r="BA10" s="43"/>
      <c r="BB10" s="46"/>
      <c r="BC10" s="46"/>
      <c r="BD10" s="46"/>
      <c r="BE10" s="46"/>
      <c r="BF10" s="43"/>
      <c r="BG10" s="46"/>
      <c r="BH10" s="43"/>
      <c r="BI10" s="43"/>
      <c r="BJ10" s="44"/>
      <c r="BK10" s="44"/>
      <c r="BL10" s="44"/>
      <c r="BM10" s="44"/>
      <c r="BN10" s="43"/>
      <c r="BO10" s="47"/>
      <c r="BP10" s="44"/>
      <c r="BQ10" s="31"/>
      <c r="BR10" s="31"/>
    </row>
    <row r="11" spans="1:70" ht="7.5" customHeight="1">
      <c r="B11" s="29"/>
      <c r="C11" s="29"/>
      <c r="D11" s="29"/>
      <c r="E11" s="29"/>
      <c r="F11" s="29"/>
      <c r="G11" s="29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U11" s="31"/>
      <c r="V11" s="31"/>
      <c r="W11" s="31"/>
      <c r="X11" s="31"/>
      <c r="Y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/>
      <c r="AQ11" s="31"/>
      <c r="AR11" s="31"/>
      <c r="AS11" s="31"/>
      <c r="AT11" s="31"/>
      <c r="AU11" s="31"/>
      <c r="AV11" s="31"/>
      <c r="AW11" s="31"/>
      <c r="AX11" s="20"/>
      <c r="AY11" s="20"/>
      <c r="AZ11" s="20"/>
      <c r="BB11" s="20"/>
      <c r="BC11" s="20"/>
      <c r="BD11" s="20"/>
      <c r="BE11" s="20"/>
      <c r="BG11" s="20"/>
      <c r="BJ11" s="31"/>
      <c r="BK11" s="31"/>
      <c r="BL11" s="31"/>
      <c r="BM11" s="31"/>
      <c r="BO11" s="21"/>
      <c r="BP11" s="31"/>
      <c r="BQ11" s="31"/>
      <c r="BR11" s="31"/>
    </row>
    <row r="12" spans="1:70" ht="23.25">
      <c r="B12" s="29"/>
      <c r="C12" s="29"/>
      <c r="D12" s="29"/>
      <c r="E12" s="41" t="s">
        <v>90</v>
      </c>
      <c r="G12" s="29"/>
      <c r="U12" s="31"/>
      <c r="V12" s="31"/>
      <c r="W12" s="31"/>
      <c r="Y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0"/>
      <c r="AQ12" s="31"/>
      <c r="AR12" s="31"/>
      <c r="AS12" s="31"/>
      <c r="AT12" s="31"/>
      <c r="AU12" s="31"/>
      <c r="AV12" s="31"/>
      <c r="AW12" s="31"/>
      <c r="AX12" s="20"/>
      <c r="AY12" s="20"/>
      <c r="AZ12" s="20"/>
      <c r="BB12" s="20"/>
      <c r="BC12" s="20"/>
      <c r="BD12" s="20"/>
      <c r="BE12" s="20"/>
      <c r="BG12" s="20"/>
      <c r="BJ12" s="31"/>
      <c r="BK12" s="31"/>
      <c r="BL12" s="31"/>
      <c r="BM12" s="31"/>
      <c r="BO12" s="21"/>
      <c r="BP12" s="31"/>
      <c r="BQ12" s="31"/>
      <c r="BR12" s="31"/>
    </row>
    <row r="13" spans="1:70" s="31" customFormat="1">
      <c r="B13" s="29"/>
      <c r="C13" s="29"/>
      <c r="D13" s="29"/>
      <c r="E13" s="29"/>
      <c r="F13" s="29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30"/>
      <c r="AP13" s="4"/>
      <c r="AQ13" s="4"/>
      <c r="AR13" s="4"/>
      <c r="AS13" s="4"/>
      <c r="AT13" s="4"/>
      <c r="AU13" s="4"/>
      <c r="AV13" s="4"/>
      <c r="AW13" s="4"/>
      <c r="AX13" s="20"/>
      <c r="AY13" s="20"/>
      <c r="AZ13" s="20"/>
      <c r="BA13" s="4"/>
      <c r="BB13" s="20"/>
      <c r="BC13" s="20"/>
      <c r="BD13" s="20"/>
      <c r="BE13" s="20"/>
      <c r="BF13" s="4"/>
      <c r="BG13" s="20"/>
      <c r="BH13" s="4"/>
      <c r="BI13" s="4"/>
      <c r="BJ13" s="4"/>
      <c r="BK13" s="4"/>
      <c r="BN13" s="4"/>
      <c r="BO13" s="21"/>
      <c r="BP13" s="4"/>
      <c r="BQ13" s="4"/>
      <c r="BR13" s="4"/>
    </row>
    <row r="14" spans="1:70">
      <c r="B14" s="29"/>
      <c r="C14" s="29"/>
      <c r="D14" s="29"/>
      <c r="E14" s="9" t="s">
        <v>91</v>
      </c>
      <c r="F14" s="11" t="s">
        <v>366</v>
      </c>
      <c r="G14" s="11" t="s">
        <v>92</v>
      </c>
      <c r="AO14" s="30"/>
      <c r="AX14" s="20"/>
      <c r="AY14" s="20"/>
      <c r="AZ14" s="20"/>
      <c r="BB14" s="20"/>
      <c r="BC14" s="20"/>
      <c r="BD14" s="20"/>
      <c r="BE14" s="20"/>
      <c r="BG14" s="20"/>
      <c r="BL14" s="31"/>
      <c r="BM14" s="31"/>
      <c r="BO14" s="21"/>
    </row>
    <row r="15" spans="1:70">
      <c r="B15" s="247" t="s">
        <v>724</v>
      </c>
      <c r="C15" s="33" t="s">
        <v>89</v>
      </c>
      <c r="D15" s="72" t="s">
        <v>102</v>
      </c>
      <c r="E15" s="117">
        <v>41897</v>
      </c>
      <c r="F15" s="109">
        <v>42.87</v>
      </c>
      <c r="G15" s="109">
        <v>28.22</v>
      </c>
      <c r="AO15" s="30"/>
      <c r="AX15" s="20"/>
      <c r="AY15" s="20"/>
      <c r="AZ15" s="20"/>
      <c r="BB15" s="20"/>
      <c r="BC15" s="20"/>
      <c r="BD15" s="20"/>
      <c r="BE15" s="20"/>
      <c r="BG15" s="20"/>
      <c r="BL15" s="31"/>
      <c r="BM15" s="31"/>
      <c r="BO15" s="21"/>
    </row>
    <row r="16" spans="1:70">
      <c r="B16" s="33"/>
      <c r="C16" s="33"/>
      <c r="D16" s="72"/>
      <c r="E16" s="117"/>
      <c r="F16" s="109"/>
      <c r="G16" s="109"/>
      <c r="AO16" s="30"/>
      <c r="AX16" s="20"/>
      <c r="AY16" s="20"/>
      <c r="AZ16" s="20"/>
      <c r="BB16" s="20"/>
      <c r="BC16" s="20"/>
      <c r="BD16" s="20"/>
      <c r="BE16" s="20"/>
      <c r="BG16" s="20"/>
      <c r="BL16" s="31"/>
      <c r="BM16" s="31"/>
      <c r="BO16" s="21"/>
    </row>
    <row r="17" spans="2:70">
      <c r="B17" s="33"/>
      <c r="C17" s="33"/>
      <c r="D17" s="33"/>
      <c r="E17" s="117"/>
      <c r="F17" s="109"/>
      <c r="G17" s="109"/>
      <c r="AO17" s="30"/>
      <c r="AX17" s="20"/>
      <c r="AY17" s="20"/>
      <c r="AZ17" s="20"/>
      <c r="BB17" s="20"/>
      <c r="BC17" s="20"/>
      <c r="BD17" s="20"/>
      <c r="BE17" s="20"/>
      <c r="BG17" s="20"/>
      <c r="BL17" s="31"/>
      <c r="BM17" s="31"/>
      <c r="BO17" s="21"/>
    </row>
    <row r="18" spans="2:70">
      <c r="B18" s="33"/>
      <c r="C18" s="33"/>
      <c r="D18" s="33"/>
      <c r="E18" s="117"/>
      <c r="F18" s="109"/>
      <c r="G18" s="10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U18" s="31"/>
      <c r="V18" s="31"/>
      <c r="W18" s="31"/>
      <c r="X18" s="31"/>
      <c r="Y18" s="31"/>
      <c r="AD18" s="31"/>
      <c r="AE18" s="31"/>
      <c r="AF18" s="31"/>
      <c r="AG18" s="31"/>
      <c r="AH18" s="31"/>
      <c r="AI18" s="31"/>
      <c r="AL18" s="31"/>
      <c r="AM18" s="31"/>
      <c r="AN18" s="31"/>
      <c r="AO18" s="30"/>
      <c r="AQ18" s="31"/>
      <c r="AR18" s="31"/>
      <c r="AS18" s="31"/>
      <c r="AT18" s="31"/>
      <c r="AU18" s="31"/>
      <c r="AV18" s="31"/>
      <c r="AW18" s="31"/>
      <c r="AX18" s="20"/>
      <c r="AY18" s="20"/>
      <c r="AZ18" s="20"/>
      <c r="BB18" s="20"/>
      <c r="BC18" s="20"/>
      <c r="BD18" s="20"/>
      <c r="BE18" s="20"/>
      <c r="BG18" s="20"/>
      <c r="BJ18" s="31"/>
      <c r="BK18" s="31"/>
      <c r="BL18" s="31"/>
      <c r="BM18" s="31"/>
      <c r="BO18" s="21"/>
      <c r="BP18" s="31"/>
      <c r="BQ18" s="31"/>
      <c r="BR18" s="31"/>
    </row>
    <row r="19" spans="2:70">
      <c r="B19" s="29"/>
      <c r="C19" s="29"/>
      <c r="D19" s="29"/>
      <c r="E19" s="29"/>
      <c r="F19" s="29"/>
      <c r="G19" s="29"/>
      <c r="AP19" s="31"/>
      <c r="BM19" s="31"/>
      <c r="BO19" s="21"/>
    </row>
    <row r="20" spans="2:70" ht="7.5" customHeight="1">
      <c r="B20" s="42"/>
      <c r="C20" s="42"/>
      <c r="D20" s="42"/>
      <c r="E20" s="42"/>
      <c r="F20" s="42"/>
      <c r="G20" s="4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U20" s="31"/>
      <c r="V20" s="31"/>
      <c r="W20" s="31"/>
      <c r="X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31"/>
      <c r="AS20" s="31"/>
      <c r="AT20" s="31"/>
      <c r="AU20" s="31"/>
      <c r="AV20" s="31"/>
      <c r="AW20" s="31"/>
      <c r="AX20" s="20"/>
      <c r="AY20" s="20"/>
      <c r="AZ20" s="20"/>
      <c r="BB20" s="20"/>
      <c r="BC20" s="20"/>
      <c r="BD20" s="20"/>
      <c r="BE20" s="20"/>
      <c r="BG20" s="20"/>
      <c r="BJ20" s="31"/>
      <c r="BK20" s="31"/>
      <c r="BL20" s="31"/>
      <c r="BM20" s="31"/>
      <c r="BO20" s="21"/>
      <c r="BP20" s="31"/>
      <c r="BQ20" s="31"/>
      <c r="BR20" s="31"/>
    </row>
    <row r="21" spans="2:70" ht="7.5" customHeight="1">
      <c r="B21" s="29"/>
      <c r="C21" s="29"/>
      <c r="D21" s="29"/>
      <c r="E21" s="29"/>
      <c r="F21" s="29"/>
      <c r="G21" s="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U21" s="31"/>
      <c r="V21" s="31"/>
      <c r="W21" s="31"/>
      <c r="X21" s="31"/>
      <c r="Y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0"/>
      <c r="AQ21" s="31"/>
      <c r="AR21" s="31"/>
      <c r="AS21" s="31"/>
      <c r="AT21" s="31"/>
      <c r="AU21" s="31"/>
      <c r="AV21" s="31"/>
      <c r="AW21" s="31"/>
      <c r="AX21" s="20"/>
      <c r="AY21" s="20"/>
      <c r="AZ21" s="20"/>
      <c r="BB21" s="20"/>
      <c r="BC21" s="20"/>
      <c r="BD21" s="20"/>
      <c r="BE21" s="20"/>
      <c r="BG21" s="20"/>
      <c r="BJ21" s="31"/>
      <c r="BK21" s="31"/>
      <c r="BL21" s="31"/>
      <c r="BM21" s="31"/>
      <c r="BO21" s="21"/>
      <c r="BP21" s="31"/>
      <c r="BQ21" s="31"/>
      <c r="BR21" s="31"/>
    </row>
    <row r="22" spans="2:70" ht="23.25">
      <c r="B22" s="29"/>
      <c r="C22" s="29"/>
      <c r="D22" s="29"/>
      <c r="E22" s="54" t="s">
        <v>95</v>
      </c>
      <c r="G22" s="29"/>
      <c r="AP22" s="31"/>
      <c r="BM22" s="31"/>
      <c r="BO22" s="21"/>
    </row>
    <row r="23" spans="2:70" ht="16.5" customHeight="1">
      <c r="B23" s="29"/>
      <c r="C23" s="29"/>
      <c r="D23" s="29"/>
      <c r="E23" s="29"/>
      <c r="F23" s="40"/>
      <c r="G23" s="29"/>
      <c r="AP23" s="31"/>
      <c r="BM23" s="31"/>
      <c r="BO23" s="21"/>
    </row>
    <row r="24" spans="2:70" s="25" customFormat="1">
      <c r="B24" s="4"/>
      <c r="C24" s="4"/>
      <c r="D24" s="4"/>
      <c r="E24" s="9" t="s">
        <v>93</v>
      </c>
      <c r="F24" s="52" t="s">
        <v>94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30"/>
      <c r="AP24" s="31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31"/>
      <c r="BN24" s="4"/>
      <c r="BO24" s="4"/>
      <c r="BP24" s="4"/>
      <c r="BQ24" s="4"/>
      <c r="BR24" s="4"/>
    </row>
    <row r="25" spans="2:70">
      <c r="B25" s="37"/>
      <c r="C25" s="34"/>
      <c r="D25" s="34"/>
      <c r="E25" s="48"/>
      <c r="F25" s="53"/>
      <c r="G25" s="51"/>
      <c r="AO25" s="30"/>
      <c r="AP25" s="31"/>
      <c r="BM25" s="31"/>
    </row>
    <row r="26" spans="2:70">
      <c r="B26" s="49"/>
      <c r="C26" s="34"/>
      <c r="D26" s="34"/>
      <c r="E26" s="48"/>
      <c r="F26" s="50"/>
      <c r="G26" s="51"/>
      <c r="AO26" s="30"/>
      <c r="AP26" s="31"/>
      <c r="BM26" s="31"/>
    </row>
    <row r="27" spans="2:70">
      <c r="B27" s="49"/>
      <c r="C27" s="34"/>
      <c r="D27" s="34"/>
      <c r="E27" s="48"/>
      <c r="F27" s="50"/>
      <c r="G27" s="51"/>
      <c r="U27" s="31"/>
      <c r="V27" s="31"/>
      <c r="W27" s="31"/>
      <c r="Y27" s="31"/>
      <c r="AA27" s="31"/>
      <c r="AB27" s="31"/>
      <c r="AD27" s="31"/>
      <c r="AE27" s="31"/>
      <c r="AG27" s="31"/>
      <c r="AH27" s="31"/>
      <c r="AI27" s="31"/>
      <c r="AJ27" s="31"/>
      <c r="AK27" s="31"/>
      <c r="AL27" s="31"/>
      <c r="AM27" s="31"/>
      <c r="AN27" s="31"/>
      <c r="AO27" s="30"/>
      <c r="AP27" s="31"/>
      <c r="AQ27" s="31"/>
      <c r="AR27" s="31"/>
      <c r="AS27" s="31"/>
      <c r="AT27" s="31"/>
      <c r="AU27" s="31"/>
      <c r="AV27" s="31"/>
      <c r="AW27" s="31"/>
      <c r="AY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M27" s="31"/>
      <c r="BN27" s="31"/>
      <c r="BO27" s="21"/>
      <c r="BP27" s="31"/>
      <c r="BQ27" s="31"/>
      <c r="BR27" s="31"/>
    </row>
    <row r="28" spans="2:70" s="25" customFormat="1">
      <c r="B28" s="37"/>
      <c r="C28" s="34"/>
      <c r="D28" s="34"/>
      <c r="E28" s="48"/>
      <c r="F28" s="53"/>
      <c r="G28" s="5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2:70" s="25" customFormat="1">
      <c r="B29" s="37"/>
      <c r="C29" s="33"/>
      <c r="D29" s="34"/>
      <c r="E29" s="48"/>
      <c r="F29" s="53"/>
      <c r="G29" s="5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2:70" s="25" customFormat="1">
      <c r="B30" s="37"/>
      <c r="C30" s="34"/>
      <c r="D30" s="34"/>
      <c r="E30" s="48"/>
      <c r="F30" s="53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2:70" s="25" customFormat="1">
      <c r="B31" s="37"/>
      <c r="C31" s="34"/>
      <c r="D31" s="34"/>
      <c r="E31" s="48"/>
      <c r="F31" s="53"/>
      <c r="G31" s="5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70" s="25" customFormat="1">
      <c r="B32" s="49"/>
      <c r="C32" s="34"/>
      <c r="D32" s="34"/>
      <c r="E32" s="48"/>
      <c r="F32" s="50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49"/>
      <c r="C33" s="34"/>
      <c r="D33" s="34"/>
      <c r="E33" s="48"/>
      <c r="F33" s="50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49"/>
      <c r="C34" s="34"/>
      <c r="D34" s="34"/>
      <c r="E34" s="48"/>
      <c r="F34" s="50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49"/>
      <c r="C35" s="34"/>
      <c r="D35" s="34"/>
      <c r="E35" s="48"/>
      <c r="F35" s="50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3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3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1"/>
      <c r="C44" s="3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1"/>
      <c r="C45" s="3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1"/>
      <c r="C46" s="3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1"/>
      <c r="C47" s="3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</sheetData>
  <mergeCells count="9">
    <mergeCell ref="AX7:BB7"/>
    <mergeCell ref="AX8:BB8"/>
    <mergeCell ref="AX6:BB6"/>
    <mergeCell ref="BC4:BG4"/>
    <mergeCell ref="T4:AN4"/>
    <mergeCell ref="AP4:AQ4"/>
    <mergeCell ref="AX4:BB4"/>
    <mergeCell ref="AR4:AW4"/>
    <mergeCell ref="BH4:BO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BM14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" sqref="B4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53.8554687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7.710937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bestFit="1" customWidth="1"/>
    <col min="42" max="42" width="16.7109375" style="4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1" spans="1:65">
      <c r="F1" s="226" t="s">
        <v>675</v>
      </c>
    </row>
    <row r="2" spans="1:65" ht="23.25">
      <c r="F2" s="2" t="s">
        <v>97</v>
      </c>
      <c r="H2" s="2"/>
      <c r="I2" s="3"/>
    </row>
    <row r="3" spans="1:65" ht="20.25">
      <c r="F3" s="97">
        <v>41730</v>
      </c>
    </row>
    <row r="4" spans="1:65" ht="15.75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252" t="s">
        <v>19</v>
      </c>
      <c r="AR4" s="252"/>
      <c r="AS4" s="253" t="s">
        <v>21</v>
      </c>
      <c r="AT4" s="253"/>
      <c r="AU4" s="253"/>
      <c r="AV4" s="253"/>
      <c r="AW4" s="253"/>
      <c r="AX4" s="261" t="s">
        <v>27</v>
      </c>
      <c r="AY4" s="261"/>
      <c r="AZ4" s="261"/>
      <c r="BA4" s="261"/>
      <c r="BB4" s="261"/>
      <c r="BC4" s="255" t="s">
        <v>33</v>
      </c>
      <c r="BD4" s="255"/>
      <c r="BE4" s="255"/>
      <c r="BF4" s="255"/>
      <c r="BG4" s="255"/>
      <c r="BH4" s="255"/>
      <c r="BI4" s="255"/>
      <c r="BJ4" s="255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/>
      <c r="B6" s="73" t="s">
        <v>290</v>
      </c>
      <c r="C6" s="76" t="s">
        <v>89</v>
      </c>
      <c r="D6" s="110" t="s">
        <v>302</v>
      </c>
      <c r="E6" s="101" t="s">
        <v>99</v>
      </c>
      <c r="F6" s="101" t="s">
        <v>306</v>
      </c>
      <c r="G6" s="73" t="s">
        <v>304</v>
      </c>
      <c r="H6" s="73" t="s">
        <v>303</v>
      </c>
      <c r="I6" s="73" t="s">
        <v>68</v>
      </c>
      <c r="J6" s="73" t="s">
        <v>305</v>
      </c>
      <c r="K6" s="73"/>
      <c r="L6" s="73"/>
      <c r="M6" s="73"/>
      <c r="N6" s="73"/>
      <c r="O6" s="73"/>
      <c r="P6" s="73"/>
      <c r="Q6" s="70"/>
      <c r="R6" s="70"/>
      <c r="S6" s="70"/>
      <c r="T6" s="70"/>
      <c r="U6" s="78" t="s">
        <v>328</v>
      </c>
      <c r="V6" s="78"/>
      <c r="W6" s="61"/>
      <c r="X6" s="78"/>
      <c r="Y6" s="79" t="s">
        <v>329</v>
      </c>
      <c r="Z6" s="78"/>
      <c r="AA6" s="79" t="s">
        <v>330</v>
      </c>
      <c r="AB6" s="103"/>
      <c r="AC6" s="76"/>
      <c r="AD6" s="76"/>
      <c r="AE6" s="76"/>
      <c r="AF6" s="76"/>
      <c r="AG6" s="76"/>
      <c r="AH6" s="76"/>
      <c r="AI6" s="76"/>
      <c r="AJ6" s="55"/>
      <c r="AK6" s="100"/>
      <c r="AL6" s="100"/>
      <c r="AM6" s="100"/>
      <c r="AN6" s="100"/>
      <c r="AO6" s="76"/>
      <c r="AP6" s="109">
        <v>307.08999999999997</v>
      </c>
      <c r="AQ6" s="66" t="s">
        <v>314</v>
      </c>
      <c r="AR6" s="66" t="s">
        <v>315</v>
      </c>
      <c r="AS6" s="266" t="s">
        <v>107</v>
      </c>
      <c r="AT6" s="266"/>
      <c r="AU6" s="266"/>
      <c r="AV6" s="266"/>
      <c r="AW6" s="266"/>
      <c r="AX6" s="223">
        <v>21.25</v>
      </c>
      <c r="AY6" s="223">
        <v>5.25</v>
      </c>
      <c r="AZ6" s="223">
        <v>7.12</v>
      </c>
      <c r="BA6" s="222">
        <f t="shared" ref="BA6:BA12" si="0">(AZ6*AY6*AX6)/1728</f>
        <v>0.4596788194444445</v>
      </c>
      <c r="BB6" s="223">
        <v>5.4</v>
      </c>
      <c r="BC6" s="112" t="s">
        <v>65</v>
      </c>
      <c r="BD6" s="68">
        <v>1</v>
      </c>
      <c r="BE6" s="68">
        <v>45</v>
      </c>
      <c r="BF6" s="68">
        <v>2</v>
      </c>
      <c r="BG6" s="68">
        <f t="shared" ref="BG6:BG12" si="1">BD6*BE6*BF6</f>
        <v>90</v>
      </c>
      <c r="BH6" s="68">
        <f t="shared" ref="BH6:BH12" si="2">(BB6*BE6*BF6)+50</f>
        <v>536</v>
      </c>
      <c r="BI6" s="113" t="s">
        <v>63</v>
      </c>
      <c r="BJ6" s="68" t="s">
        <v>69</v>
      </c>
      <c r="BK6" s="16"/>
      <c r="BL6" s="16"/>
      <c r="BM6" s="16"/>
    </row>
    <row r="7" spans="1:65">
      <c r="A7" s="99"/>
      <c r="B7" s="76" t="s">
        <v>291</v>
      </c>
      <c r="C7" s="76" t="s">
        <v>98</v>
      </c>
      <c r="D7" s="110" t="s">
        <v>122</v>
      </c>
      <c r="E7" s="101" t="s">
        <v>78</v>
      </c>
      <c r="F7" s="101" t="s">
        <v>297</v>
      </c>
      <c r="G7" s="73" t="s">
        <v>311</v>
      </c>
      <c r="H7" s="73" t="s">
        <v>307</v>
      </c>
      <c r="I7" s="104" t="s">
        <v>74</v>
      </c>
      <c r="J7" s="62" t="s">
        <v>334</v>
      </c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1">
        <v>84262</v>
      </c>
      <c r="X7" s="78"/>
      <c r="Y7" s="79"/>
      <c r="Z7" s="78"/>
      <c r="AA7" s="79"/>
      <c r="AB7" s="105" t="s">
        <v>331</v>
      </c>
      <c r="AC7" s="73" t="s">
        <v>332</v>
      </c>
      <c r="AD7" s="73" t="s">
        <v>333</v>
      </c>
      <c r="AE7" s="76"/>
      <c r="AF7" s="76"/>
      <c r="AG7" s="73" t="s">
        <v>335</v>
      </c>
      <c r="AH7" s="76"/>
      <c r="AI7" s="76"/>
      <c r="AJ7" s="55">
        <v>7262</v>
      </c>
      <c r="AK7" s="106" t="s">
        <v>337</v>
      </c>
      <c r="AL7" s="100"/>
      <c r="AM7" s="106" t="s">
        <v>336</v>
      </c>
      <c r="AN7" s="106" t="s">
        <v>338</v>
      </c>
      <c r="AO7" s="76">
        <v>57262</v>
      </c>
      <c r="AP7" s="109">
        <v>16.2</v>
      </c>
      <c r="AQ7" s="114" t="s">
        <v>316</v>
      </c>
      <c r="AR7" s="114" t="s">
        <v>317</v>
      </c>
      <c r="AS7" s="223">
        <v>3.8479999999999999</v>
      </c>
      <c r="AT7" s="223">
        <v>3.8479999999999999</v>
      </c>
      <c r="AU7" s="223">
        <v>4.4470000000000001</v>
      </c>
      <c r="AV7" s="222">
        <f t="shared" ref="AV7:AV8" si="3">(AU7*AT7*AS7)/1728</f>
        <v>3.8106013592592587E-2</v>
      </c>
      <c r="AW7" s="223">
        <v>0.4</v>
      </c>
      <c r="AX7" s="223">
        <v>11.936999999999999</v>
      </c>
      <c r="AY7" s="223">
        <v>8</v>
      </c>
      <c r="AZ7" s="223">
        <v>5</v>
      </c>
      <c r="BA7" s="222">
        <f t="shared" si="0"/>
        <v>0.2763194444444444</v>
      </c>
      <c r="BB7" s="223">
        <f>AW7*BD7+0.25</f>
        <v>2.6500000000000004</v>
      </c>
      <c r="BC7" s="115" t="s">
        <v>65</v>
      </c>
      <c r="BD7" s="68">
        <v>6</v>
      </c>
      <c r="BE7" s="68">
        <v>20</v>
      </c>
      <c r="BF7" s="68">
        <v>9</v>
      </c>
      <c r="BG7" s="68">
        <f t="shared" si="1"/>
        <v>1080</v>
      </c>
      <c r="BH7" s="68">
        <f t="shared" si="2"/>
        <v>527</v>
      </c>
      <c r="BI7" s="116" t="s">
        <v>63</v>
      </c>
      <c r="BJ7" s="68" t="s">
        <v>69</v>
      </c>
      <c r="BK7" s="16"/>
      <c r="BL7" s="16"/>
      <c r="BM7" s="16"/>
    </row>
    <row r="8" spans="1:65">
      <c r="A8" s="99"/>
      <c r="B8" s="76" t="s">
        <v>292</v>
      </c>
      <c r="C8" s="76" t="s">
        <v>98</v>
      </c>
      <c r="D8" s="110" t="s">
        <v>122</v>
      </c>
      <c r="E8" s="101" t="s">
        <v>78</v>
      </c>
      <c r="F8" s="101" t="s">
        <v>298</v>
      </c>
      <c r="G8" s="73" t="s">
        <v>226</v>
      </c>
      <c r="H8" s="76">
        <v>11427583220</v>
      </c>
      <c r="I8" s="104" t="s">
        <v>74</v>
      </c>
      <c r="J8" s="62" t="s">
        <v>341</v>
      </c>
      <c r="K8" s="62"/>
      <c r="L8" s="63"/>
      <c r="M8" s="70"/>
      <c r="N8" s="70"/>
      <c r="O8" s="70"/>
      <c r="P8" s="70"/>
      <c r="Q8" s="70"/>
      <c r="R8" s="70"/>
      <c r="S8" s="70"/>
      <c r="T8" s="70"/>
      <c r="U8" s="78"/>
      <c r="V8" s="78"/>
      <c r="W8" s="61">
        <v>84189</v>
      </c>
      <c r="X8" s="78"/>
      <c r="Y8" s="79"/>
      <c r="Z8" s="78"/>
      <c r="AA8" s="79"/>
      <c r="AB8" s="105" t="s">
        <v>339</v>
      </c>
      <c r="AC8" s="73" t="s">
        <v>340</v>
      </c>
      <c r="AD8" s="76"/>
      <c r="AE8" s="73"/>
      <c r="AF8" s="76"/>
      <c r="AG8" s="73" t="s">
        <v>342</v>
      </c>
      <c r="AH8" s="76"/>
      <c r="AI8" s="76"/>
      <c r="AJ8" s="55">
        <v>7189</v>
      </c>
      <c r="AK8" s="106" t="s">
        <v>343</v>
      </c>
      <c r="AL8" s="106" t="s">
        <v>345</v>
      </c>
      <c r="AM8" s="106" t="s">
        <v>344</v>
      </c>
      <c r="AN8" s="106" t="s">
        <v>346</v>
      </c>
      <c r="AO8" s="76">
        <v>57189</v>
      </c>
      <c r="AP8" s="109">
        <v>32.68</v>
      </c>
      <c r="AQ8" s="114" t="s">
        <v>318</v>
      </c>
      <c r="AR8" s="114" t="s">
        <v>319</v>
      </c>
      <c r="AS8" s="223">
        <v>3.1859999999999999</v>
      </c>
      <c r="AT8" s="223">
        <v>3.1920000000000002</v>
      </c>
      <c r="AU8" s="223">
        <v>4.9420000000000002</v>
      </c>
      <c r="AV8" s="222">
        <f t="shared" si="3"/>
        <v>2.9084905500000001E-2</v>
      </c>
      <c r="AW8" s="223">
        <v>0.31</v>
      </c>
      <c r="AX8" s="223">
        <v>10</v>
      </c>
      <c r="AY8" s="223">
        <v>6.75</v>
      </c>
      <c r="AZ8" s="223">
        <v>5.5</v>
      </c>
      <c r="BA8" s="222">
        <f t="shared" si="0"/>
        <v>0.21484375</v>
      </c>
      <c r="BB8" s="223">
        <f>AW8*BD8+0.25</f>
        <v>2.11</v>
      </c>
      <c r="BC8" s="115" t="s">
        <v>65</v>
      </c>
      <c r="BD8" s="68">
        <v>6</v>
      </c>
      <c r="BE8" s="68">
        <v>26</v>
      </c>
      <c r="BF8" s="68">
        <v>8</v>
      </c>
      <c r="BG8" s="68">
        <f t="shared" si="1"/>
        <v>1248</v>
      </c>
      <c r="BH8" s="68">
        <f t="shared" si="2"/>
        <v>488.88</v>
      </c>
      <c r="BI8" s="116" t="s">
        <v>63</v>
      </c>
      <c r="BJ8" s="68" t="s">
        <v>69</v>
      </c>
      <c r="BK8" s="16"/>
      <c r="BL8" s="16"/>
      <c r="BM8" s="16"/>
    </row>
    <row r="9" spans="1:65">
      <c r="A9" s="99"/>
      <c r="B9" s="76" t="s">
        <v>293</v>
      </c>
      <c r="C9" s="76" t="s">
        <v>98</v>
      </c>
      <c r="D9" s="110" t="s">
        <v>121</v>
      </c>
      <c r="E9" s="101" t="s">
        <v>67</v>
      </c>
      <c r="F9" s="73" t="s">
        <v>299</v>
      </c>
      <c r="G9" s="73" t="s">
        <v>75</v>
      </c>
      <c r="H9" s="76">
        <v>92234714</v>
      </c>
      <c r="I9" s="104" t="s">
        <v>347</v>
      </c>
      <c r="J9" s="62" t="s">
        <v>348</v>
      </c>
      <c r="K9" s="62"/>
      <c r="L9" s="63"/>
      <c r="M9" s="70"/>
      <c r="N9" s="70"/>
      <c r="O9" s="70"/>
      <c r="P9" s="70"/>
      <c r="Q9" s="70"/>
      <c r="R9" s="70"/>
      <c r="S9" s="70"/>
      <c r="T9" s="70"/>
      <c r="U9" s="78"/>
      <c r="V9" s="78"/>
      <c r="W9" s="61">
        <v>89014</v>
      </c>
      <c r="X9" s="78"/>
      <c r="Y9" s="79"/>
      <c r="Z9" s="78"/>
      <c r="AA9" s="79"/>
      <c r="AB9" s="105" t="s">
        <v>349</v>
      </c>
      <c r="AC9" s="73" t="s">
        <v>350</v>
      </c>
      <c r="AD9" s="76"/>
      <c r="AE9" s="76"/>
      <c r="AF9" s="76"/>
      <c r="AG9" s="76"/>
      <c r="AH9" s="76"/>
      <c r="AI9" s="76"/>
      <c r="AJ9" s="55">
        <v>4014</v>
      </c>
      <c r="AK9" s="106" t="s">
        <v>351</v>
      </c>
      <c r="AL9" s="106" t="s">
        <v>293</v>
      </c>
      <c r="AM9" s="106" t="s">
        <v>351</v>
      </c>
      <c r="AN9" s="106" t="s">
        <v>352</v>
      </c>
      <c r="AO9" s="76">
        <v>24014</v>
      </c>
      <c r="AP9" s="109">
        <v>28.5</v>
      </c>
      <c r="AQ9" s="114" t="s">
        <v>320</v>
      </c>
      <c r="AR9" s="114" t="s">
        <v>321</v>
      </c>
      <c r="AS9" s="257" t="s">
        <v>113</v>
      </c>
      <c r="AT9" s="258"/>
      <c r="AU9" s="258"/>
      <c r="AV9" s="258"/>
      <c r="AW9" s="259"/>
      <c r="AX9" s="223">
        <v>12</v>
      </c>
      <c r="AY9" s="223">
        <v>10.37</v>
      </c>
      <c r="AZ9" s="223">
        <v>10.62</v>
      </c>
      <c r="BA9" s="222">
        <f t="shared" si="0"/>
        <v>0.76478749999999995</v>
      </c>
      <c r="BB9" s="223">
        <f>0.83*BD9+0.25</f>
        <v>5.2299999999999995</v>
      </c>
      <c r="BC9" s="115" t="s">
        <v>65</v>
      </c>
      <c r="BD9" s="68">
        <v>6</v>
      </c>
      <c r="BE9" s="68">
        <v>12</v>
      </c>
      <c r="BF9" s="68">
        <v>4</v>
      </c>
      <c r="BG9" s="68">
        <f t="shared" si="1"/>
        <v>288</v>
      </c>
      <c r="BH9" s="68">
        <f t="shared" si="2"/>
        <v>301.03999999999996</v>
      </c>
      <c r="BI9" s="116" t="s">
        <v>63</v>
      </c>
      <c r="BJ9" s="68" t="s">
        <v>69</v>
      </c>
      <c r="BK9" s="16"/>
      <c r="BL9" s="16"/>
      <c r="BM9" s="16"/>
    </row>
    <row r="10" spans="1:65">
      <c r="A10" s="99"/>
      <c r="B10" s="76" t="s">
        <v>294</v>
      </c>
      <c r="C10" s="76" t="s">
        <v>98</v>
      </c>
      <c r="D10" s="110" t="s">
        <v>121</v>
      </c>
      <c r="E10" s="101" t="s">
        <v>67</v>
      </c>
      <c r="F10" s="73" t="s">
        <v>300</v>
      </c>
      <c r="G10" s="34" t="s">
        <v>312</v>
      </c>
      <c r="H10" s="76" t="s">
        <v>308</v>
      </c>
      <c r="I10" s="104"/>
      <c r="J10" s="62"/>
      <c r="K10" s="104"/>
      <c r="L10" s="62"/>
      <c r="M10" s="62"/>
      <c r="N10" s="73"/>
      <c r="O10" s="73"/>
      <c r="P10" s="73"/>
      <c r="Q10" s="70"/>
      <c r="R10" s="70"/>
      <c r="S10" s="70"/>
      <c r="T10" s="70"/>
      <c r="U10" s="78"/>
      <c r="V10" s="78"/>
      <c r="W10" s="61"/>
      <c r="X10" s="78"/>
      <c r="Y10" s="79"/>
      <c r="Z10" s="78"/>
      <c r="AA10" s="79"/>
      <c r="AB10" s="105" t="s">
        <v>353</v>
      </c>
      <c r="AC10" s="76"/>
      <c r="AD10" s="76"/>
      <c r="AE10" s="76"/>
      <c r="AF10" s="76"/>
      <c r="AG10" s="76"/>
      <c r="AH10" s="76"/>
      <c r="AI10" s="76"/>
      <c r="AJ10" s="55"/>
      <c r="AK10" s="106" t="s">
        <v>354</v>
      </c>
      <c r="AL10" s="106" t="s">
        <v>294</v>
      </c>
      <c r="AM10" s="106" t="s">
        <v>354</v>
      </c>
      <c r="AN10" s="106" t="s">
        <v>355</v>
      </c>
      <c r="AO10" s="76">
        <v>24600</v>
      </c>
      <c r="AP10" s="109">
        <v>18.440000000000001</v>
      </c>
      <c r="AQ10" s="114" t="s">
        <v>322</v>
      </c>
      <c r="AR10" s="114" t="s">
        <v>323</v>
      </c>
      <c r="AS10" s="257" t="s">
        <v>113</v>
      </c>
      <c r="AT10" s="258"/>
      <c r="AU10" s="258"/>
      <c r="AV10" s="258"/>
      <c r="AW10" s="259"/>
      <c r="AX10" s="223">
        <v>11</v>
      </c>
      <c r="AY10" s="223">
        <v>8</v>
      </c>
      <c r="AZ10" s="223">
        <v>8.6199999999999992</v>
      </c>
      <c r="BA10" s="222">
        <f t="shared" si="0"/>
        <v>0.43898148148148147</v>
      </c>
      <c r="BB10" s="223">
        <f>0.06*BD10+0.4</f>
        <v>0.76</v>
      </c>
      <c r="BC10" s="115" t="s">
        <v>65</v>
      </c>
      <c r="BD10" s="68">
        <v>6</v>
      </c>
      <c r="BE10" s="68">
        <v>20</v>
      </c>
      <c r="BF10" s="68">
        <v>4</v>
      </c>
      <c r="BG10" s="68">
        <f t="shared" si="1"/>
        <v>480</v>
      </c>
      <c r="BH10" s="68">
        <f t="shared" si="2"/>
        <v>110.8</v>
      </c>
      <c r="BI10" s="116" t="s">
        <v>63</v>
      </c>
      <c r="BJ10" s="68" t="s">
        <v>69</v>
      </c>
      <c r="BK10" s="16"/>
      <c r="BL10" s="16"/>
      <c r="BM10" s="16"/>
    </row>
    <row r="11" spans="1:65">
      <c r="A11" s="99"/>
      <c r="B11" s="76" t="s">
        <v>295</v>
      </c>
      <c r="C11" s="76" t="s">
        <v>98</v>
      </c>
      <c r="D11" s="110" t="s">
        <v>121</v>
      </c>
      <c r="E11" s="101" t="s">
        <v>67</v>
      </c>
      <c r="F11" s="73" t="s">
        <v>301</v>
      </c>
      <c r="G11" s="34" t="s">
        <v>116</v>
      </c>
      <c r="H11" s="73" t="s">
        <v>309</v>
      </c>
      <c r="I11" s="104"/>
      <c r="J11" s="62"/>
      <c r="K11" s="104"/>
      <c r="L11" s="62"/>
      <c r="M11" s="62"/>
      <c r="N11" s="73"/>
      <c r="O11" s="73"/>
      <c r="P11" s="73"/>
      <c r="Q11" s="70"/>
      <c r="R11" s="70"/>
      <c r="S11" s="70"/>
      <c r="T11" s="70"/>
      <c r="U11" s="78"/>
      <c r="V11" s="78"/>
      <c r="W11" s="61"/>
      <c r="X11" s="78"/>
      <c r="Y11" s="79"/>
      <c r="Z11" s="78"/>
      <c r="AA11" s="79"/>
      <c r="AB11" s="105" t="s">
        <v>356</v>
      </c>
      <c r="AC11" s="76"/>
      <c r="AD11" s="76"/>
      <c r="AE11" s="76"/>
      <c r="AF11" s="76"/>
      <c r="AG11" s="76"/>
      <c r="AH11" s="76"/>
      <c r="AI11" s="76"/>
      <c r="AJ11" s="55"/>
      <c r="AK11" s="106" t="s">
        <v>357</v>
      </c>
      <c r="AL11" s="106" t="s">
        <v>295</v>
      </c>
      <c r="AM11" s="106" t="s">
        <v>357</v>
      </c>
      <c r="AN11" s="106" t="s">
        <v>358</v>
      </c>
      <c r="AO11" s="76">
        <v>24579</v>
      </c>
      <c r="AP11" s="109">
        <v>12.62</v>
      </c>
      <c r="AQ11" s="114" t="s">
        <v>324</v>
      </c>
      <c r="AR11" s="114" t="s">
        <v>325</v>
      </c>
      <c r="AS11" s="257" t="s">
        <v>113</v>
      </c>
      <c r="AT11" s="258"/>
      <c r="AU11" s="258"/>
      <c r="AV11" s="258"/>
      <c r="AW11" s="259"/>
      <c r="AX11" s="223">
        <v>11</v>
      </c>
      <c r="AY11" s="223">
        <v>8</v>
      </c>
      <c r="AZ11" s="223">
        <v>9.25</v>
      </c>
      <c r="BA11" s="222">
        <f t="shared" si="0"/>
        <v>0.47106481481481483</v>
      </c>
      <c r="BB11" s="223">
        <f>0.08*BD11+0.4</f>
        <v>0.88</v>
      </c>
      <c r="BC11" s="115" t="s">
        <v>65</v>
      </c>
      <c r="BD11" s="68">
        <v>6</v>
      </c>
      <c r="BE11" s="68">
        <v>18</v>
      </c>
      <c r="BF11" s="68">
        <v>4</v>
      </c>
      <c r="BG11" s="68">
        <f t="shared" si="1"/>
        <v>432</v>
      </c>
      <c r="BH11" s="68">
        <f t="shared" si="2"/>
        <v>113.36</v>
      </c>
      <c r="BI11" s="116" t="s">
        <v>63</v>
      </c>
      <c r="BJ11" s="68" t="s">
        <v>69</v>
      </c>
      <c r="BK11" s="16"/>
      <c r="BL11" s="16"/>
      <c r="BM11" s="16"/>
    </row>
    <row r="12" spans="1:65">
      <c r="A12" s="99"/>
      <c r="B12" s="76" t="s">
        <v>296</v>
      </c>
      <c r="C12" s="76" t="s">
        <v>98</v>
      </c>
      <c r="D12" s="110" t="s">
        <v>121</v>
      </c>
      <c r="E12" s="101" t="s">
        <v>67</v>
      </c>
      <c r="F12" s="111" t="s">
        <v>313</v>
      </c>
      <c r="G12" s="34" t="s">
        <v>109</v>
      </c>
      <c r="H12" s="73" t="s">
        <v>310</v>
      </c>
      <c r="I12" s="104"/>
      <c r="J12" s="62"/>
      <c r="K12" s="104"/>
      <c r="L12" s="62"/>
      <c r="M12" s="62"/>
      <c r="N12" s="73"/>
      <c r="O12" s="73"/>
      <c r="P12" s="73"/>
      <c r="Q12" s="70"/>
      <c r="R12" s="70"/>
      <c r="S12" s="70"/>
      <c r="T12" s="70"/>
      <c r="U12" s="78"/>
      <c r="V12" s="78"/>
      <c r="W12" s="61"/>
      <c r="X12" s="78"/>
      <c r="Y12" s="79"/>
      <c r="Z12" s="78"/>
      <c r="AA12" s="79"/>
      <c r="AB12" s="105" t="s">
        <v>359</v>
      </c>
      <c r="AC12" s="76"/>
      <c r="AD12" s="76"/>
      <c r="AE12" s="76"/>
      <c r="AF12" s="76"/>
      <c r="AG12" s="76"/>
      <c r="AH12" s="76"/>
      <c r="AI12" s="76"/>
      <c r="AJ12" s="55"/>
      <c r="AK12" s="106" t="s">
        <v>360</v>
      </c>
      <c r="AL12" s="106" t="s">
        <v>296</v>
      </c>
      <c r="AM12" s="106" t="s">
        <v>360</v>
      </c>
      <c r="AN12" s="106" t="s">
        <v>361</v>
      </c>
      <c r="AO12" s="76">
        <v>24761</v>
      </c>
      <c r="AP12" s="109">
        <v>27.07</v>
      </c>
      <c r="AQ12" s="114" t="s">
        <v>326</v>
      </c>
      <c r="AR12" s="114" t="s">
        <v>327</v>
      </c>
      <c r="AS12" s="257" t="s">
        <v>113</v>
      </c>
      <c r="AT12" s="258"/>
      <c r="AU12" s="258"/>
      <c r="AV12" s="258"/>
      <c r="AW12" s="259"/>
      <c r="AX12" s="223">
        <v>10.5</v>
      </c>
      <c r="AY12" s="223">
        <v>8.75</v>
      </c>
      <c r="AZ12" s="223">
        <v>9.75</v>
      </c>
      <c r="BA12" s="222">
        <f t="shared" si="0"/>
        <v>0.51839192708333337</v>
      </c>
      <c r="BB12" s="223">
        <f>0.07*BD12+0.4</f>
        <v>0.82000000000000006</v>
      </c>
      <c r="BC12" s="115" t="s">
        <v>65</v>
      </c>
      <c r="BD12" s="68">
        <v>6</v>
      </c>
      <c r="BE12" s="68">
        <v>18</v>
      </c>
      <c r="BF12" s="68">
        <v>4</v>
      </c>
      <c r="BG12" s="68">
        <f t="shared" si="1"/>
        <v>432</v>
      </c>
      <c r="BH12" s="68">
        <f t="shared" si="2"/>
        <v>109.04</v>
      </c>
      <c r="BI12" s="116" t="s">
        <v>63</v>
      </c>
      <c r="BJ12" s="68" t="s">
        <v>69</v>
      </c>
      <c r="BK12" s="16"/>
      <c r="BL12" s="16"/>
      <c r="BM12" s="16"/>
    </row>
    <row r="13" spans="1:65" s="31" customFormat="1">
      <c r="B13" s="29"/>
      <c r="C13" s="29"/>
      <c r="D13" s="29"/>
      <c r="E13" s="4"/>
      <c r="F13" s="29"/>
      <c r="G13" s="29"/>
      <c r="H13" s="21"/>
      <c r="I13" s="4"/>
      <c r="J13" s="4"/>
      <c r="K13" s="4"/>
      <c r="U13" s="4"/>
      <c r="AA13" s="4"/>
      <c r="AB13" s="4"/>
      <c r="AQ13" s="4"/>
      <c r="AS13" s="20"/>
      <c r="AT13" s="20"/>
      <c r="AU13" s="20"/>
      <c r="AV13" s="4"/>
      <c r="AW13" s="20"/>
      <c r="AX13" s="20"/>
      <c r="AY13" s="20"/>
      <c r="AZ13" s="20"/>
      <c r="BA13" s="4"/>
      <c r="BB13" s="20"/>
      <c r="BC13" s="4"/>
      <c r="BD13" s="4"/>
      <c r="BI13" s="4"/>
      <c r="BJ13" s="21"/>
    </row>
    <row r="14" spans="1:65" ht="7.5" customHeight="1">
      <c r="B14" s="42"/>
      <c r="C14" s="42"/>
      <c r="D14" s="42"/>
      <c r="E14" s="43"/>
      <c r="F14" s="42"/>
      <c r="G14" s="42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4"/>
      <c r="W14" s="44"/>
      <c r="X14" s="44"/>
      <c r="Y14" s="44"/>
      <c r="Z14" s="44"/>
      <c r="AA14" s="43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3"/>
      <c r="AR14" s="44"/>
      <c r="AS14" s="46"/>
      <c r="AT14" s="46"/>
      <c r="AU14" s="46"/>
      <c r="AV14" s="43"/>
      <c r="AW14" s="46"/>
      <c r="AX14" s="46"/>
      <c r="AY14" s="46"/>
      <c r="AZ14" s="46"/>
      <c r="BA14" s="43"/>
      <c r="BB14" s="46"/>
      <c r="BC14" s="43"/>
      <c r="BD14" s="43"/>
      <c r="BE14" s="44"/>
      <c r="BF14" s="44"/>
      <c r="BG14" s="44"/>
      <c r="BH14" s="44"/>
      <c r="BI14" s="43"/>
      <c r="BJ14" s="47"/>
      <c r="BK14" s="44"/>
      <c r="BL14" s="31"/>
      <c r="BM14" s="31"/>
    </row>
    <row r="15" spans="1:65" ht="7.5" customHeight="1">
      <c r="B15" s="29"/>
      <c r="C15" s="29"/>
      <c r="D15" s="29"/>
      <c r="F15" s="29"/>
      <c r="G15" s="29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V15" s="31"/>
      <c r="W15" s="31"/>
      <c r="X15" s="31"/>
      <c r="Y15" s="31"/>
      <c r="Z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R15" s="31"/>
      <c r="AS15" s="20"/>
      <c r="AT15" s="20"/>
      <c r="AU15" s="20"/>
      <c r="AW15" s="20"/>
      <c r="AX15" s="20"/>
      <c r="AY15" s="20"/>
      <c r="AZ15" s="20"/>
      <c r="BB15" s="20"/>
      <c r="BE15" s="31"/>
      <c r="BF15" s="31"/>
      <c r="BG15" s="31"/>
      <c r="BH15" s="31"/>
      <c r="BJ15" s="21"/>
      <c r="BK15" s="31"/>
      <c r="BL15" s="31"/>
      <c r="BM15" s="31"/>
    </row>
    <row r="16" spans="1:65" ht="23.25">
      <c r="B16" s="29"/>
      <c r="C16" s="29"/>
      <c r="D16" s="29"/>
      <c r="F16" s="41" t="s">
        <v>90</v>
      </c>
      <c r="H16" s="29"/>
      <c r="V16" s="31"/>
      <c r="W16" s="31"/>
      <c r="X16" s="31"/>
      <c r="Z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R16" s="31"/>
      <c r="AS16" s="20"/>
      <c r="AT16" s="20"/>
      <c r="AU16" s="20"/>
      <c r="AW16" s="20"/>
      <c r="AX16" s="20"/>
      <c r="AY16" s="20"/>
      <c r="AZ16" s="20"/>
      <c r="BB16" s="20"/>
      <c r="BE16" s="31"/>
      <c r="BF16" s="31"/>
      <c r="BG16" s="31"/>
      <c r="BH16" s="31"/>
      <c r="BJ16" s="21"/>
      <c r="BK16" s="31"/>
      <c r="BL16" s="31"/>
      <c r="BM16" s="31"/>
    </row>
    <row r="17" spans="2:65" s="31" customFormat="1">
      <c r="B17" s="29"/>
      <c r="C17" s="29"/>
      <c r="D17" s="29"/>
      <c r="E17" s="4"/>
      <c r="F17" s="29"/>
      <c r="G17" s="29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20"/>
      <c r="AT17" s="20"/>
      <c r="AU17" s="20"/>
      <c r="AV17" s="4"/>
      <c r="AW17" s="20"/>
      <c r="AX17" s="20"/>
      <c r="AY17" s="20"/>
      <c r="AZ17" s="20"/>
      <c r="BA17" s="4"/>
      <c r="BB17" s="20"/>
      <c r="BC17" s="4"/>
      <c r="BD17" s="4"/>
      <c r="BE17" s="4"/>
      <c r="BF17" s="4"/>
      <c r="BI17" s="4"/>
      <c r="BJ17" s="21"/>
      <c r="BK17" s="4"/>
      <c r="BL17" s="4"/>
      <c r="BM17" s="4"/>
    </row>
    <row r="18" spans="2:65">
      <c r="B18" s="29"/>
      <c r="C18" s="29"/>
      <c r="D18" s="29"/>
      <c r="F18" s="9" t="s">
        <v>91</v>
      </c>
      <c r="G18" s="11" t="s">
        <v>110</v>
      </c>
      <c r="H18" s="11" t="s">
        <v>92</v>
      </c>
      <c r="AS18" s="20"/>
      <c r="AT18" s="20"/>
      <c r="AU18" s="20"/>
      <c r="AW18" s="20"/>
      <c r="AX18" s="20"/>
      <c r="AY18" s="20"/>
      <c r="AZ18" s="20"/>
      <c r="BB18" s="20"/>
      <c r="BG18" s="31"/>
      <c r="BH18" s="31"/>
      <c r="BJ18" s="21"/>
    </row>
    <row r="19" spans="2:65">
      <c r="B19" s="36"/>
      <c r="C19" s="33"/>
      <c r="D19" s="33"/>
      <c r="E19" s="34"/>
      <c r="F19" s="38"/>
      <c r="G19" s="39"/>
      <c r="H19" s="3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  <c r="W19" s="31"/>
      <c r="X19" s="31"/>
      <c r="Y19" s="31"/>
      <c r="Z19" s="31"/>
      <c r="AE19" s="31"/>
      <c r="AF19" s="31"/>
      <c r="AG19" s="31"/>
      <c r="AH19" s="31"/>
      <c r="AI19" s="31"/>
      <c r="AJ19" s="31"/>
      <c r="AM19" s="31"/>
      <c r="AN19" s="31"/>
      <c r="AO19" s="31"/>
      <c r="AP19" s="31"/>
      <c r="AR19" s="31"/>
      <c r="AS19" s="20"/>
      <c r="AT19" s="20"/>
      <c r="AU19" s="20"/>
      <c r="AW19" s="20"/>
      <c r="AX19" s="20"/>
      <c r="AY19" s="20"/>
      <c r="AZ19" s="20"/>
      <c r="BB19" s="20"/>
      <c r="BE19" s="31"/>
      <c r="BF19" s="31"/>
      <c r="BG19" s="31"/>
      <c r="BH19" s="31"/>
      <c r="BJ19" s="21"/>
      <c r="BK19" s="31"/>
      <c r="BL19" s="31"/>
      <c r="BM19" s="31"/>
    </row>
    <row r="20" spans="2:65">
      <c r="B20" s="29"/>
      <c r="C20" s="29"/>
      <c r="D20" s="29"/>
      <c r="F20" s="29"/>
      <c r="G20" s="29"/>
      <c r="H20" s="29"/>
      <c r="AQ20" s="31"/>
      <c r="BH20" s="31"/>
      <c r="BJ20" s="21"/>
    </row>
    <row r="21" spans="2:65" ht="7.5" customHeight="1">
      <c r="B21" s="42"/>
      <c r="C21" s="42"/>
      <c r="D21" s="42"/>
      <c r="E21" s="43"/>
      <c r="F21" s="42"/>
      <c r="G21" s="42"/>
      <c r="H21" s="4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V21" s="31"/>
      <c r="W21" s="31"/>
      <c r="X21" s="31"/>
      <c r="Y21" s="31"/>
      <c r="Z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R21" s="31"/>
      <c r="AS21" s="20"/>
      <c r="AT21" s="20"/>
      <c r="AU21" s="20"/>
      <c r="AW21" s="20"/>
      <c r="AX21" s="20"/>
      <c r="AY21" s="20"/>
      <c r="AZ21" s="20"/>
      <c r="BB21" s="20"/>
      <c r="BE21" s="31"/>
      <c r="BF21" s="31"/>
      <c r="BG21" s="31"/>
      <c r="BH21" s="31"/>
      <c r="BJ21" s="21"/>
      <c r="BK21" s="31"/>
      <c r="BL21" s="31"/>
      <c r="BM21" s="31"/>
    </row>
    <row r="22" spans="2:65" ht="7.5" customHeight="1">
      <c r="B22" s="29"/>
      <c r="C22" s="29"/>
      <c r="D22" s="29"/>
      <c r="F22" s="29"/>
      <c r="G22" s="29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31"/>
      <c r="W22" s="31"/>
      <c r="X22" s="31"/>
      <c r="Y22" s="31"/>
      <c r="Z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R22" s="31"/>
      <c r="AS22" s="20"/>
      <c r="AT22" s="20"/>
      <c r="AU22" s="20"/>
      <c r="AW22" s="20"/>
      <c r="AX22" s="20"/>
      <c r="AY22" s="20"/>
      <c r="AZ22" s="20"/>
      <c r="BB22" s="20"/>
      <c r="BE22" s="31"/>
      <c r="BF22" s="31"/>
      <c r="BG22" s="31"/>
      <c r="BH22" s="31"/>
      <c r="BJ22" s="21"/>
      <c r="BK22" s="31"/>
      <c r="BL22" s="31"/>
      <c r="BM22" s="31"/>
    </row>
    <row r="23" spans="2:65" ht="23.25">
      <c r="B23" s="29"/>
      <c r="C23" s="29"/>
      <c r="D23" s="29"/>
      <c r="F23" s="54" t="s">
        <v>95</v>
      </c>
      <c r="H23" s="29"/>
      <c r="AQ23" s="31"/>
      <c r="BH23" s="31"/>
      <c r="BJ23" s="21"/>
    </row>
    <row r="24" spans="2:65" ht="16.5" customHeight="1">
      <c r="B24" s="29"/>
      <c r="C24" s="29"/>
      <c r="D24" s="29"/>
      <c r="F24" s="29"/>
      <c r="G24" s="40"/>
      <c r="H24" s="29"/>
      <c r="AQ24" s="31"/>
      <c r="BH24" s="31"/>
      <c r="BJ24" s="21"/>
    </row>
    <row r="25" spans="2:65" s="25" customFormat="1">
      <c r="B25" s="4"/>
      <c r="C25" s="4"/>
      <c r="D25" s="4"/>
      <c r="E25" s="4"/>
      <c r="F25" s="9" t="s">
        <v>93</v>
      </c>
      <c r="G25" s="52" t="s">
        <v>94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31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31"/>
      <c r="BI25" s="4"/>
      <c r="BJ25" s="4"/>
      <c r="BK25" s="4"/>
      <c r="BL25" s="4"/>
      <c r="BM25" s="4"/>
    </row>
    <row r="26" spans="2:65">
      <c r="B26" s="37"/>
      <c r="C26" s="34"/>
      <c r="D26" s="34"/>
      <c r="E26" s="34"/>
      <c r="F26" s="48"/>
      <c r="G26" s="53"/>
      <c r="H26" s="51"/>
      <c r="AQ26" s="31"/>
      <c r="BH26" s="31"/>
    </row>
    <row r="27" spans="2:65">
      <c r="B27" s="49"/>
      <c r="C27" s="34"/>
      <c r="D27" s="34"/>
      <c r="E27" s="34"/>
      <c r="F27" s="48"/>
      <c r="G27" s="50"/>
      <c r="H27" s="51"/>
      <c r="AQ27" s="31"/>
      <c r="BH27" s="31"/>
    </row>
    <row r="28" spans="2:65">
      <c r="B28" s="49"/>
      <c r="C28" s="34"/>
      <c r="D28" s="34"/>
      <c r="E28" s="34"/>
      <c r="F28" s="48"/>
      <c r="G28" s="50"/>
      <c r="H28" s="51"/>
      <c r="V28" s="31"/>
      <c r="W28" s="31"/>
      <c r="X28" s="31"/>
      <c r="Z28" s="31"/>
      <c r="AB28" s="31"/>
      <c r="AC28" s="31"/>
      <c r="AE28" s="31"/>
      <c r="AF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T28" s="31"/>
      <c r="AU28" s="31"/>
      <c r="AV28" s="31"/>
      <c r="AW28" s="31"/>
      <c r="AX28" s="31"/>
      <c r="AY28" s="31"/>
      <c r="AZ28" s="31"/>
      <c r="BA28" s="31"/>
      <c r="BB28" s="31"/>
      <c r="BD28" s="31"/>
      <c r="BE28" s="31"/>
      <c r="BF28" s="31"/>
      <c r="BG28" s="31"/>
      <c r="BH28" s="31"/>
      <c r="BI28" s="31"/>
      <c r="BJ28" s="21"/>
      <c r="BK28" s="31"/>
      <c r="BL28" s="31"/>
      <c r="BM28" s="31"/>
    </row>
    <row r="29" spans="2:65" s="25" customFormat="1">
      <c r="B29" s="37"/>
      <c r="C29" s="34"/>
      <c r="D29" s="34"/>
      <c r="E29" s="34"/>
      <c r="F29" s="48"/>
      <c r="G29" s="53"/>
      <c r="H29" s="5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2:65" s="25" customFormat="1">
      <c r="B30" s="37"/>
      <c r="C30" s="33"/>
      <c r="D30" s="34"/>
      <c r="E30" s="34"/>
      <c r="F30" s="48"/>
      <c r="G30" s="53"/>
      <c r="H30" s="5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65" s="25" customFormat="1">
      <c r="B31" s="37"/>
      <c r="C31" s="34"/>
      <c r="D31" s="34"/>
      <c r="E31" s="34"/>
      <c r="F31" s="48"/>
      <c r="G31" s="53"/>
      <c r="H31" s="5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2:65" s="25" customFormat="1">
      <c r="B32" s="37"/>
      <c r="C32" s="34"/>
      <c r="D32" s="34"/>
      <c r="E32" s="34"/>
      <c r="F32" s="48"/>
      <c r="G32" s="53"/>
      <c r="H32" s="5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2:65" s="25" customFormat="1">
      <c r="B33" s="49"/>
      <c r="C33" s="34"/>
      <c r="D33" s="34"/>
      <c r="E33" s="34"/>
      <c r="F33" s="48"/>
      <c r="G33" s="50"/>
      <c r="H33" s="5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s="25" customFormat="1">
      <c r="B34" s="49"/>
      <c r="C34" s="34"/>
      <c r="D34" s="34"/>
      <c r="E34" s="34"/>
      <c r="F34" s="48"/>
      <c r="G34" s="50"/>
      <c r="H34" s="5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s="25" customFormat="1">
      <c r="B35" s="49"/>
      <c r="C35" s="34"/>
      <c r="D35" s="34"/>
      <c r="E35" s="34"/>
      <c r="F35" s="48"/>
      <c r="G35" s="50"/>
      <c r="H35" s="5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s="25" customFormat="1">
      <c r="B36" s="49"/>
      <c r="C36" s="34"/>
      <c r="D36" s="34"/>
      <c r="E36" s="34"/>
      <c r="F36" s="48"/>
      <c r="G36" s="50"/>
      <c r="H36" s="5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4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37"/>
      <c r="C39" s="34"/>
      <c r="D39" s="34"/>
      <c r="E39" s="34"/>
      <c r="F39" s="48"/>
      <c r="G39" s="53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37"/>
      <c r="C40" s="34"/>
      <c r="D40" s="34"/>
      <c r="E40" s="34"/>
      <c r="F40" s="48"/>
      <c r="G40" s="53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37"/>
      <c r="C43" s="33"/>
      <c r="D43" s="34"/>
      <c r="E43" s="34"/>
      <c r="F43" s="48"/>
      <c r="G43" s="53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37"/>
      <c r="C44" s="33"/>
      <c r="D44" s="34"/>
      <c r="E44" s="34"/>
      <c r="F44" s="48"/>
      <c r="G44" s="53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1"/>
      <c r="C45" s="31"/>
      <c r="D45" s="4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1"/>
      <c r="C46" s="31"/>
      <c r="D46" s="4"/>
      <c r="E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31"/>
      <c r="C47" s="31"/>
      <c r="D47" s="4"/>
      <c r="E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31"/>
      <c r="C48" s="31"/>
      <c r="D48" s="4"/>
      <c r="E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31"/>
      <c r="C49" s="31"/>
      <c r="D49" s="4"/>
      <c r="E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31"/>
      <c r="C50" s="31"/>
      <c r="D50" s="4"/>
      <c r="E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1"/>
      <c r="C51" s="31"/>
      <c r="D51" s="4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1"/>
      <c r="C52" s="31"/>
      <c r="D52" s="4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</sheetData>
  <mergeCells count="9">
    <mergeCell ref="AS12:AW12"/>
    <mergeCell ref="AQ4:AR4"/>
    <mergeCell ref="AS4:AW4"/>
    <mergeCell ref="AX4:BB4"/>
    <mergeCell ref="BC4:BJ4"/>
    <mergeCell ref="AS6:AW6"/>
    <mergeCell ref="AS9:AW9"/>
    <mergeCell ref="AS10:AW10"/>
    <mergeCell ref="AS11:AW11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53.8554687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hidden="1" customWidth="1"/>
    <col min="16" max="16" width="10.7109375" style="4" hidden="1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0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7.710937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bestFit="1" customWidth="1"/>
    <col min="42" max="42" width="17.7109375" style="4" bestFit="1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2" spans="1:65" ht="23.25">
      <c r="F2" s="2" t="s">
        <v>97</v>
      </c>
      <c r="H2" s="2"/>
      <c r="I2" s="3"/>
    </row>
    <row r="3" spans="1:65" ht="20.25">
      <c r="F3" s="97">
        <v>41699</v>
      </c>
    </row>
    <row r="4" spans="1:65" ht="15.75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252" t="s">
        <v>19</v>
      </c>
      <c r="AR4" s="252"/>
      <c r="AS4" s="253" t="s">
        <v>21</v>
      </c>
      <c r="AT4" s="253"/>
      <c r="AU4" s="253"/>
      <c r="AV4" s="253"/>
      <c r="AW4" s="253"/>
      <c r="AX4" s="261" t="s">
        <v>27</v>
      </c>
      <c r="AY4" s="261"/>
      <c r="AZ4" s="261"/>
      <c r="BA4" s="261"/>
      <c r="BB4" s="261"/>
      <c r="BC4" s="255" t="s">
        <v>33</v>
      </c>
      <c r="BD4" s="255"/>
      <c r="BE4" s="255"/>
      <c r="BF4" s="255"/>
      <c r="BG4" s="255"/>
      <c r="BH4" s="255"/>
      <c r="BI4" s="255"/>
      <c r="BJ4" s="255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>
        <v>41699</v>
      </c>
      <c r="B6" s="76" t="s">
        <v>147</v>
      </c>
      <c r="C6" s="76" t="s">
        <v>98</v>
      </c>
      <c r="D6" s="102" t="s">
        <v>121</v>
      </c>
      <c r="E6" s="98" t="s">
        <v>67</v>
      </c>
      <c r="F6" s="69" t="s">
        <v>149</v>
      </c>
      <c r="G6" s="55" t="s">
        <v>117</v>
      </c>
      <c r="H6" s="102" t="s">
        <v>150</v>
      </c>
      <c r="I6" s="62"/>
      <c r="J6" s="62"/>
      <c r="K6" s="62"/>
      <c r="L6" s="63"/>
      <c r="M6" s="62"/>
      <c r="N6" s="63"/>
      <c r="O6" s="70"/>
      <c r="P6" s="70"/>
      <c r="Q6" s="70"/>
      <c r="R6" s="70"/>
      <c r="S6" s="70"/>
      <c r="T6" s="70"/>
      <c r="U6" s="78"/>
      <c r="V6" s="78"/>
      <c r="W6" s="62"/>
      <c r="X6" s="78"/>
      <c r="Y6" s="79"/>
      <c r="Z6" s="78"/>
      <c r="AA6" s="79"/>
      <c r="AB6" s="76"/>
      <c r="AC6" s="76"/>
      <c r="AD6" s="76"/>
      <c r="AE6" s="76"/>
      <c r="AF6" s="76"/>
      <c r="AG6" s="76"/>
      <c r="AH6" s="76"/>
      <c r="AI6" s="76"/>
      <c r="AJ6" s="55"/>
      <c r="AK6" s="76"/>
      <c r="AL6" s="76"/>
      <c r="AM6" s="76"/>
      <c r="AN6" s="76"/>
      <c r="AO6" s="224"/>
      <c r="AP6" s="60">
        <v>22.45</v>
      </c>
      <c r="AQ6" s="66" t="s">
        <v>151</v>
      </c>
      <c r="AR6" s="66" t="s">
        <v>152</v>
      </c>
      <c r="AS6" s="257" t="s">
        <v>113</v>
      </c>
      <c r="AT6" s="258"/>
      <c r="AU6" s="258"/>
      <c r="AV6" s="258"/>
      <c r="AW6" s="259"/>
      <c r="AX6" s="223">
        <v>11.75</v>
      </c>
      <c r="AY6" s="223">
        <v>10.5</v>
      </c>
      <c r="AZ6" s="223">
        <v>7.375</v>
      </c>
      <c r="BA6" s="222">
        <f t="shared" ref="BA6:BA19" si="0">(AZ6*AY6*AX6)/1728</f>
        <v>0.52655707465277779</v>
      </c>
      <c r="BB6" s="223">
        <v>2.35</v>
      </c>
      <c r="BC6" s="76" t="s">
        <v>65</v>
      </c>
      <c r="BD6" s="76">
        <v>6</v>
      </c>
      <c r="BE6" s="76">
        <v>12</v>
      </c>
      <c r="BF6" s="76">
        <v>6</v>
      </c>
      <c r="BG6" s="68">
        <f>BD6*BE6*BF6</f>
        <v>432</v>
      </c>
      <c r="BH6" s="68">
        <f t="shared" ref="BH6:BH19" si="1">(BB6*BE6*BF6)+50</f>
        <v>219.20000000000002</v>
      </c>
      <c r="BI6" s="68" t="s">
        <v>71</v>
      </c>
      <c r="BJ6" s="68" t="s">
        <v>69</v>
      </c>
      <c r="BK6" s="71"/>
      <c r="BL6" s="16"/>
      <c r="BM6" s="16"/>
    </row>
    <row r="7" spans="1:65">
      <c r="A7" s="99">
        <v>41699</v>
      </c>
      <c r="B7" s="67" t="s">
        <v>153</v>
      </c>
      <c r="C7" s="67" t="s">
        <v>98</v>
      </c>
      <c r="D7" s="102" t="s">
        <v>121</v>
      </c>
      <c r="E7" s="55" t="s">
        <v>67</v>
      </c>
      <c r="F7" s="101" t="s">
        <v>154</v>
      </c>
      <c r="G7" s="101" t="s">
        <v>117</v>
      </c>
      <c r="H7" s="101" t="s">
        <v>155</v>
      </c>
      <c r="I7" s="104"/>
      <c r="J7" s="62"/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2">
        <v>83570</v>
      </c>
      <c r="X7" s="78"/>
      <c r="Y7" s="79"/>
      <c r="Z7" s="78"/>
      <c r="AA7" s="79"/>
      <c r="AB7" s="98" t="s">
        <v>156</v>
      </c>
      <c r="AC7" s="76" t="s">
        <v>157</v>
      </c>
      <c r="AD7" s="76"/>
      <c r="AE7" s="76" t="s">
        <v>158</v>
      </c>
      <c r="AF7" s="76"/>
      <c r="AG7" s="76"/>
      <c r="AH7" s="76"/>
      <c r="AI7" s="76"/>
      <c r="AJ7" s="55">
        <v>9570</v>
      </c>
      <c r="AK7" s="76" t="s">
        <v>159</v>
      </c>
      <c r="AL7" s="76"/>
      <c r="AM7" s="76" t="s">
        <v>160</v>
      </c>
      <c r="AN7" s="76" t="s">
        <v>161</v>
      </c>
      <c r="AO7" s="107" t="s">
        <v>162</v>
      </c>
      <c r="AP7" s="60">
        <v>20.12</v>
      </c>
      <c r="AQ7" s="66" t="s">
        <v>163</v>
      </c>
      <c r="AR7" s="66" t="s">
        <v>164</v>
      </c>
      <c r="AS7" s="95">
        <v>7.7859999999999996</v>
      </c>
      <c r="AT7" s="95">
        <v>2.536</v>
      </c>
      <c r="AU7" s="95">
        <v>9.0719999999999992</v>
      </c>
      <c r="AV7" s="222">
        <f t="shared" ref="AV7:AV18" si="2">(AU7*AT7*AS7)/1728</f>
        <v>0.10366280399999998</v>
      </c>
      <c r="AW7" s="95">
        <v>0.3</v>
      </c>
      <c r="AX7" s="95">
        <v>9.75</v>
      </c>
      <c r="AY7" s="95">
        <v>8.18</v>
      </c>
      <c r="AZ7" s="95">
        <v>8.5</v>
      </c>
      <c r="BA7" s="222">
        <f>(AZ7*AY7*AX7)/1728</f>
        <v>0.39231336805555556</v>
      </c>
      <c r="BB7" s="223">
        <f>AW7*BD7+0.25</f>
        <v>1.1499999999999999</v>
      </c>
      <c r="BC7" s="76" t="s">
        <v>65</v>
      </c>
      <c r="BD7" s="67">
        <v>3</v>
      </c>
      <c r="BE7" s="67">
        <v>20</v>
      </c>
      <c r="BF7" s="67">
        <v>5</v>
      </c>
      <c r="BG7" s="68">
        <f>BD7*BE7*BF7</f>
        <v>300</v>
      </c>
      <c r="BH7" s="68">
        <f t="shared" si="1"/>
        <v>165</v>
      </c>
      <c r="BI7" s="68" t="s">
        <v>71</v>
      </c>
      <c r="BJ7" s="68" t="s">
        <v>69</v>
      </c>
      <c r="BK7" s="71"/>
      <c r="BL7" s="16"/>
      <c r="BM7" s="16"/>
    </row>
    <row r="8" spans="1:65">
      <c r="A8" s="99"/>
      <c r="B8" s="74" t="s">
        <v>124</v>
      </c>
      <c r="C8" s="74" t="s">
        <v>98</v>
      </c>
      <c r="D8" s="102" t="s">
        <v>121</v>
      </c>
      <c r="E8" s="34" t="s">
        <v>67</v>
      </c>
      <c r="F8" s="101" t="s">
        <v>125</v>
      </c>
      <c r="G8" s="101" t="s">
        <v>120</v>
      </c>
      <c r="H8" s="101" t="s">
        <v>134</v>
      </c>
      <c r="I8" s="104" t="s">
        <v>74</v>
      </c>
      <c r="J8" s="62" t="s">
        <v>135</v>
      </c>
      <c r="K8" s="62"/>
      <c r="L8" s="63"/>
      <c r="M8" s="70"/>
      <c r="N8" s="70"/>
      <c r="O8" s="70"/>
      <c r="P8" s="70"/>
      <c r="Q8" s="70"/>
      <c r="R8" s="70"/>
      <c r="S8" s="70"/>
      <c r="T8" s="70"/>
      <c r="U8" s="78"/>
      <c r="V8" s="78"/>
      <c r="W8" s="62">
        <v>83740</v>
      </c>
      <c r="X8" s="78"/>
      <c r="Y8" s="79"/>
      <c r="Z8" s="78"/>
      <c r="AA8" s="79"/>
      <c r="AB8" s="33" t="s">
        <v>126</v>
      </c>
      <c r="AC8" s="73" t="s">
        <v>127</v>
      </c>
      <c r="AD8" s="73" t="s">
        <v>128</v>
      </c>
      <c r="AE8" s="20" t="s">
        <v>129</v>
      </c>
      <c r="AF8" s="76"/>
      <c r="AG8" s="76"/>
      <c r="AH8" s="76"/>
      <c r="AI8" s="76"/>
      <c r="AJ8" s="31">
        <v>9740</v>
      </c>
      <c r="AK8" s="73" t="s">
        <v>130</v>
      </c>
      <c r="AL8" s="20" t="s">
        <v>132</v>
      </c>
      <c r="AM8" s="73" t="s">
        <v>131</v>
      </c>
      <c r="AN8" s="73" t="s">
        <v>133</v>
      </c>
      <c r="AO8" s="107">
        <v>49740</v>
      </c>
      <c r="AP8" s="227" t="s">
        <v>676</v>
      </c>
      <c r="AQ8" s="66"/>
      <c r="AR8" s="66"/>
      <c r="AS8" s="95"/>
      <c r="AT8" s="95"/>
      <c r="AU8" s="95"/>
      <c r="AV8" s="222"/>
      <c r="AW8" s="95"/>
      <c r="AX8" s="95"/>
      <c r="AY8" s="95"/>
      <c r="AZ8" s="95"/>
      <c r="BA8" s="222"/>
      <c r="BB8" s="223"/>
      <c r="BC8" s="76"/>
      <c r="BD8" s="67"/>
      <c r="BE8" s="67"/>
      <c r="BF8" s="67"/>
      <c r="BG8" s="68"/>
      <c r="BH8" s="68"/>
      <c r="BI8" s="68"/>
      <c r="BJ8" s="68"/>
      <c r="BK8" s="71"/>
      <c r="BL8" s="16"/>
      <c r="BM8" s="16"/>
    </row>
    <row r="9" spans="1:65">
      <c r="A9" s="99"/>
      <c r="B9" s="67" t="s">
        <v>165</v>
      </c>
      <c r="C9" s="76" t="s">
        <v>98</v>
      </c>
      <c r="D9" s="102" t="s">
        <v>121</v>
      </c>
      <c r="E9" s="55" t="s">
        <v>67</v>
      </c>
      <c r="F9" s="101" t="s">
        <v>166</v>
      </c>
      <c r="G9" s="55" t="s">
        <v>117</v>
      </c>
      <c r="H9" s="101" t="s">
        <v>167</v>
      </c>
      <c r="I9" s="104"/>
      <c r="J9" s="62"/>
      <c r="K9" s="62"/>
      <c r="L9" s="63"/>
      <c r="M9" s="70"/>
      <c r="N9" s="70"/>
      <c r="O9" s="70"/>
      <c r="P9" s="70"/>
      <c r="Q9" s="70"/>
      <c r="R9" s="70"/>
      <c r="S9" s="70"/>
      <c r="T9" s="70"/>
      <c r="U9" s="228" t="s">
        <v>168</v>
      </c>
      <c r="V9" s="78"/>
      <c r="W9" s="228" t="s">
        <v>677</v>
      </c>
      <c r="X9" s="78"/>
      <c r="Y9" s="79"/>
      <c r="Z9" s="78"/>
      <c r="AA9" s="79"/>
      <c r="AB9" s="98" t="s">
        <v>169</v>
      </c>
      <c r="AC9" s="107" t="s">
        <v>170</v>
      </c>
      <c r="AD9" s="76"/>
      <c r="AE9" s="228" t="s">
        <v>171</v>
      </c>
      <c r="AF9" s="76"/>
      <c r="AG9" s="76"/>
      <c r="AH9" s="76"/>
      <c r="AI9" s="76"/>
      <c r="AJ9" s="228" t="s">
        <v>172</v>
      </c>
      <c r="AK9" s="76" t="s">
        <v>173</v>
      </c>
      <c r="AL9" s="228" t="s">
        <v>174</v>
      </c>
      <c r="AM9" s="76" t="s">
        <v>175</v>
      </c>
      <c r="AN9" s="76" t="s">
        <v>176</v>
      </c>
      <c r="AO9" s="107" t="s">
        <v>177</v>
      </c>
      <c r="AP9" s="60">
        <v>11.48</v>
      </c>
      <c r="AQ9" s="66" t="s">
        <v>178</v>
      </c>
      <c r="AR9" s="66" t="s">
        <v>179</v>
      </c>
      <c r="AS9" s="95">
        <v>6.5359999999999996</v>
      </c>
      <c r="AT9" s="95">
        <v>1.6559999999999999</v>
      </c>
      <c r="AU9" s="95">
        <v>11.071999999999999</v>
      </c>
      <c r="AV9" s="222">
        <f t="shared" si="2"/>
        <v>6.9351317333333315E-2</v>
      </c>
      <c r="AW9" s="95">
        <v>0.31</v>
      </c>
      <c r="AX9" s="95">
        <v>11.93</v>
      </c>
      <c r="AY9" s="95">
        <v>8</v>
      </c>
      <c r="AZ9" s="95">
        <v>6</v>
      </c>
      <c r="BA9" s="222">
        <f t="shared" ref="BA9:BA15" si="3">(AZ9*AY9*AX9)/1728</f>
        <v>0.3313888888888889</v>
      </c>
      <c r="BB9" s="223">
        <f>AW9*BD9+0.25</f>
        <v>1.18</v>
      </c>
      <c r="BC9" s="76" t="s">
        <v>65</v>
      </c>
      <c r="BD9" s="67">
        <v>3</v>
      </c>
      <c r="BE9" s="67">
        <v>20</v>
      </c>
      <c r="BF9" s="67">
        <v>7</v>
      </c>
      <c r="BG9" s="68">
        <f t="shared" ref="BG9:BG19" si="4">BD9*BE9*BF9</f>
        <v>420</v>
      </c>
      <c r="BH9" s="68">
        <f t="shared" si="1"/>
        <v>215.2</v>
      </c>
      <c r="BI9" s="68" t="s">
        <v>88</v>
      </c>
      <c r="BJ9" s="68" t="s">
        <v>69</v>
      </c>
      <c r="BK9" s="71"/>
      <c r="BL9" s="16"/>
      <c r="BM9" s="16"/>
    </row>
    <row r="10" spans="1:65">
      <c r="A10" s="99"/>
      <c r="B10" s="67" t="s">
        <v>180</v>
      </c>
      <c r="C10" s="67" t="s">
        <v>98</v>
      </c>
      <c r="D10" s="102" t="s">
        <v>121</v>
      </c>
      <c r="E10" s="55" t="s">
        <v>67</v>
      </c>
      <c r="F10" s="98" t="s">
        <v>181</v>
      </c>
      <c r="G10" s="55" t="s">
        <v>182</v>
      </c>
      <c r="H10" s="101" t="s">
        <v>183</v>
      </c>
      <c r="I10" s="104"/>
      <c r="J10" s="62"/>
      <c r="K10" s="62"/>
      <c r="L10" s="63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62">
        <v>83369</v>
      </c>
      <c r="X10" s="78"/>
      <c r="Y10" s="79"/>
      <c r="Z10" s="78"/>
      <c r="AA10" s="79"/>
      <c r="AB10" s="76"/>
      <c r="AC10" s="107" t="s">
        <v>184</v>
      </c>
      <c r="AD10" s="76"/>
      <c r="AE10" s="76"/>
      <c r="AF10" s="76"/>
      <c r="AG10" s="76" t="s">
        <v>185</v>
      </c>
      <c r="AH10" s="76"/>
      <c r="AI10" s="76"/>
      <c r="AJ10" s="55"/>
      <c r="AK10" s="76"/>
      <c r="AL10" s="76" t="s">
        <v>180</v>
      </c>
      <c r="AM10" s="76"/>
      <c r="AN10" s="76"/>
      <c r="AO10" s="76" t="s">
        <v>186</v>
      </c>
      <c r="AP10" s="60">
        <v>16.68</v>
      </c>
      <c r="AQ10" s="66" t="s">
        <v>187</v>
      </c>
      <c r="AR10" s="66" t="s">
        <v>188</v>
      </c>
      <c r="AS10" s="257" t="s">
        <v>113</v>
      </c>
      <c r="AT10" s="258"/>
      <c r="AU10" s="258"/>
      <c r="AV10" s="258"/>
      <c r="AW10" s="259"/>
      <c r="AX10" s="95">
        <v>12.25</v>
      </c>
      <c r="AY10" s="95">
        <v>9</v>
      </c>
      <c r="AZ10" s="95">
        <v>7.88</v>
      </c>
      <c r="BA10" s="222">
        <f t="shared" si="3"/>
        <v>0.50276041666666671</v>
      </c>
      <c r="BB10" s="95">
        <v>2.71</v>
      </c>
      <c r="BC10" s="76" t="s">
        <v>65</v>
      </c>
      <c r="BD10" s="67">
        <v>6</v>
      </c>
      <c r="BE10" s="67">
        <v>16</v>
      </c>
      <c r="BF10" s="67">
        <v>5</v>
      </c>
      <c r="BG10" s="68">
        <f t="shared" si="4"/>
        <v>480</v>
      </c>
      <c r="BH10" s="68">
        <f t="shared" si="1"/>
        <v>266.8</v>
      </c>
      <c r="BI10" s="68" t="s">
        <v>71</v>
      </c>
      <c r="BJ10" s="68" t="s">
        <v>69</v>
      </c>
      <c r="BK10" s="71"/>
      <c r="BL10" s="16"/>
      <c r="BM10" s="16"/>
    </row>
    <row r="11" spans="1:65">
      <c r="A11" s="99"/>
      <c r="B11" s="67" t="s">
        <v>189</v>
      </c>
      <c r="C11" s="76" t="s">
        <v>98</v>
      </c>
      <c r="D11" s="102" t="s">
        <v>121</v>
      </c>
      <c r="E11" s="55" t="s">
        <v>67</v>
      </c>
      <c r="F11" s="98" t="s">
        <v>190</v>
      </c>
      <c r="G11" s="101" t="s">
        <v>73</v>
      </c>
      <c r="H11" s="76" t="s">
        <v>191</v>
      </c>
      <c r="I11" s="101" t="s">
        <v>73</v>
      </c>
      <c r="J11" s="62" t="s">
        <v>192</v>
      </c>
      <c r="K11" s="62"/>
      <c r="L11" s="63"/>
      <c r="M11" s="70"/>
      <c r="N11" s="70"/>
      <c r="O11" s="70"/>
      <c r="P11" s="70"/>
      <c r="Q11" s="70"/>
      <c r="R11" s="70"/>
      <c r="S11" s="70"/>
      <c r="T11" s="70"/>
      <c r="U11" s="78"/>
      <c r="V11" s="78"/>
      <c r="W11" s="62"/>
      <c r="X11" s="78"/>
      <c r="Y11" s="79"/>
      <c r="Z11" s="78"/>
      <c r="AA11" s="79"/>
      <c r="AB11" s="228" t="s">
        <v>193</v>
      </c>
      <c r="AC11" s="107" t="s">
        <v>194</v>
      </c>
      <c r="AD11" s="228" t="s">
        <v>195</v>
      </c>
      <c r="AE11" s="76"/>
      <c r="AF11" s="76"/>
      <c r="AG11" s="228" t="s">
        <v>196</v>
      </c>
      <c r="AH11" s="76"/>
      <c r="AI11" s="76"/>
      <c r="AJ11" s="228" t="s">
        <v>197</v>
      </c>
      <c r="AK11" s="76" t="s">
        <v>198</v>
      </c>
      <c r="AL11" s="228" t="s">
        <v>189</v>
      </c>
      <c r="AM11" s="76" t="s">
        <v>198</v>
      </c>
      <c r="AN11" s="76" t="s">
        <v>199</v>
      </c>
      <c r="AO11" s="76" t="s">
        <v>200</v>
      </c>
      <c r="AP11" s="60">
        <v>29.53</v>
      </c>
      <c r="AQ11" s="66" t="s">
        <v>201</v>
      </c>
      <c r="AR11" s="66" t="s">
        <v>202</v>
      </c>
      <c r="AS11" s="257" t="s">
        <v>113</v>
      </c>
      <c r="AT11" s="258"/>
      <c r="AU11" s="258"/>
      <c r="AV11" s="258"/>
      <c r="AW11" s="259"/>
      <c r="AX11" s="95">
        <v>13.25</v>
      </c>
      <c r="AY11" s="95">
        <v>10</v>
      </c>
      <c r="AZ11" s="95">
        <v>6.25</v>
      </c>
      <c r="BA11" s="222">
        <f t="shared" si="3"/>
        <v>0.47923900462962965</v>
      </c>
      <c r="BB11" s="95">
        <v>1.27</v>
      </c>
      <c r="BC11" s="76" t="s">
        <v>65</v>
      </c>
      <c r="BD11" s="67">
        <v>6</v>
      </c>
      <c r="BE11" s="67">
        <v>14</v>
      </c>
      <c r="BF11" s="67">
        <v>7</v>
      </c>
      <c r="BG11" s="68">
        <f t="shared" si="4"/>
        <v>588</v>
      </c>
      <c r="BH11" s="68">
        <f t="shared" si="1"/>
        <v>174.46</v>
      </c>
      <c r="BI11" s="68" t="s">
        <v>71</v>
      </c>
      <c r="BJ11" s="68" t="s">
        <v>69</v>
      </c>
      <c r="BK11" s="71"/>
      <c r="BL11" s="16"/>
      <c r="BM11" s="16"/>
    </row>
    <row r="12" spans="1:65">
      <c r="A12" s="99"/>
      <c r="B12" s="67" t="s">
        <v>203</v>
      </c>
      <c r="C12" s="67" t="s">
        <v>98</v>
      </c>
      <c r="D12" s="102" t="s">
        <v>121</v>
      </c>
      <c r="E12" s="55" t="s">
        <v>67</v>
      </c>
      <c r="F12" s="98" t="s">
        <v>204</v>
      </c>
      <c r="G12" s="55" t="s">
        <v>118</v>
      </c>
      <c r="H12" s="101">
        <v>2048300018</v>
      </c>
      <c r="I12" s="104"/>
      <c r="J12" s="62"/>
      <c r="K12" s="62"/>
      <c r="L12" s="63"/>
      <c r="M12" s="70"/>
      <c r="N12" s="70"/>
      <c r="O12" s="70"/>
      <c r="P12" s="70"/>
      <c r="Q12" s="70"/>
      <c r="R12" s="70"/>
      <c r="S12" s="70"/>
      <c r="T12" s="70"/>
      <c r="U12" s="78"/>
      <c r="V12" s="78"/>
      <c r="W12" s="62"/>
      <c r="X12" s="78"/>
      <c r="Y12" s="79"/>
      <c r="Z12" s="78"/>
      <c r="AA12" s="79"/>
      <c r="AB12" s="76"/>
      <c r="AC12" s="107" t="s">
        <v>205</v>
      </c>
      <c r="AD12" s="228" t="s">
        <v>206</v>
      </c>
      <c r="AE12" s="76"/>
      <c r="AF12" s="76"/>
      <c r="AG12" s="228" t="s">
        <v>207</v>
      </c>
      <c r="AH12" s="76"/>
      <c r="AI12" s="76"/>
      <c r="AJ12" s="55">
        <v>9357</v>
      </c>
      <c r="AK12" s="76" t="s">
        <v>208</v>
      </c>
      <c r="AL12" s="228" t="s">
        <v>203</v>
      </c>
      <c r="AM12" s="76" t="s">
        <v>209</v>
      </c>
      <c r="AN12" s="76" t="s">
        <v>210</v>
      </c>
      <c r="AO12" s="76" t="s">
        <v>211</v>
      </c>
      <c r="AP12" s="60">
        <v>27.35</v>
      </c>
      <c r="AQ12" s="66" t="s">
        <v>212</v>
      </c>
      <c r="AR12" s="66" t="s">
        <v>213</v>
      </c>
      <c r="AS12" s="257" t="s">
        <v>113</v>
      </c>
      <c r="AT12" s="258"/>
      <c r="AU12" s="258"/>
      <c r="AV12" s="258"/>
      <c r="AW12" s="259"/>
      <c r="AX12" s="95">
        <v>22.12</v>
      </c>
      <c r="AY12" s="95">
        <v>12.62</v>
      </c>
      <c r="AZ12" s="95">
        <v>12.87</v>
      </c>
      <c r="BA12" s="222">
        <f t="shared" si="3"/>
        <v>2.0791187083333331</v>
      </c>
      <c r="BB12" s="95">
        <v>5.86</v>
      </c>
      <c r="BC12" s="76" t="s">
        <v>65</v>
      </c>
      <c r="BD12" s="67">
        <v>6</v>
      </c>
      <c r="BE12" s="67">
        <v>6</v>
      </c>
      <c r="BF12" s="67">
        <v>3</v>
      </c>
      <c r="BG12" s="68">
        <f t="shared" si="4"/>
        <v>108</v>
      </c>
      <c r="BH12" s="68">
        <f t="shared" si="1"/>
        <v>155.48000000000002</v>
      </c>
      <c r="BI12" s="68" t="s">
        <v>71</v>
      </c>
      <c r="BJ12" s="68" t="s">
        <v>69</v>
      </c>
      <c r="BK12" s="71"/>
      <c r="BL12" s="16"/>
      <c r="BM12" s="16"/>
    </row>
    <row r="13" spans="1:65">
      <c r="A13" s="99"/>
      <c r="B13" s="67" t="s">
        <v>214</v>
      </c>
      <c r="C13" s="76" t="s">
        <v>98</v>
      </c>
      <c r="D13" s="102" t="s">
        <v>121</v>
      </c>
      <c r="E13" s="55" t="s">
        <v>67</v>
      </c>
      <c r="F13" s="98" t="s">
        <v>215</v>
      </c>
      <c r="G13" s="55" t="s">
        <v>109</v>
      </c>
      <c r="H13" s="101" t="s">
        <v>216</v>
      </c>
      <c r="I13" s="55" t="s">
        <v>109</v>
      </c>
      <c r="J13" s="62" t="s">
        <v>217</v>
      </c>
      <c r="K13" s="62"/>
      <c r="L13" s="63"/>
      <c r="M13" s="70"/>
      <c r="N13" s="70"/>
      <c r="O13" s="70"/>
      <c r="P13" s="70"/>
      <c r="Q13" s="70"/>
      <c r="R13" s="70"/>
      <c r="S13" s="70"/>
      <c r="T13" s="70"/>
      <c r="U13" s="78"/>
      <c r="V13" s="78"/>
      <c r="W13" s="62">
        <v>89300</v>
      </c>
      <c r="X13" s="78"/>
      <c r="Y13" s="79"/>
      <c r="Z13" s="78"/>
      <c r="AA13" s="79"/>
      <c r="AB13" s="98" t="s">
        <v>218</v>
      </c>
      <c r="AC13" s="76"/>
      <c r="AD13" s="76"/>
      <c r="AE13" s="76"/>
      <c r="AF13" s="76"/>
      <c r="AG13" s="76"/>
      <c r="AH13" s="76"/>
      <c r="AI13" s="76"/>
      <c r="AJ13" s="55">
        <v>4300</v>
      </c>
      <c r="AK13" s="76" t="s">
        <v>219</v>
      </c>
      <c r="AL13" s="228" t="s">
        <v>214</v>
      </c>
      <c r="AM13" s="76" t="s">
        <v>219</v>
      </c>
      <c r="AN13" s="76" t="s">
        <v>220</v>
      </c>
      <c r="AO13" s="76" t="s">
        <v>221</v>
      </c>
      <c r="AP13" s="60">
        <v>24.55</v>
      </c>
      <c r="AQ13" s="66" t="s">
        <v>222</v>
      </c>
      <c r="AR13" s="66" t="s">
        <v>223</v>
      </c>
      <c r="AS13" s="257" t="s">
        <v>113</v>
      </c>
      <c r="AT13" s="258"/>
      <c r="AU13" s="258"/>
      <c r="AV13" s="258"/>
      <c r="AW13" s="259"/>
      <c r="AX13" s="95">
        <v>12</v>
      </c>
      <c r="AY13" s="95">
        <v>10.37</v>
      </c>
      <c r="AZ13" s="95">
        <v>10.62</v>
      </c>
      <c r="BA13" s="222">
        <f t="shared" si="3"/>
        <v>0.76478749999999995</v>
      </c>
      <c r="BB13" s="95">
        <v>1.9</v>
      </c>
      <c r="BC13" s="76" t="s">
        <v>65</v>
      </c>
      <c r="BD13" s="67">
        <v>6</v>
      </c>
      <c r="BE13" s="67">
        <v>12</v>
      </c>
      <c r="BF13" s="67">
        <v>4</v>
      </c>
      <c r="BG13" s="68">
        <f t="shared" si="4"/>
        <v>288</v>
      </c>
      <c r="BH13" s="68">
        <f t="shared" si="1"/>
        <v>141.19999999999999</v>
      </c>
      <c r="BI13" s="68" t="s">
        <v>71</v>
      </c>
      <c r="BJ13" s="68" t="s">
        <v>69</v>
      </c>
      <c r="BK13" s="71"/>
      <c r="BL13" s="16"/>
      <c r="BM13" s="16"/>
    </row>
    <row r="14" spans="1:65">
      <c r="A14" s="99"/>
      <c r="B14" s="67" t="s">
        <v>224</v>
      </c>
      <c r="C14" s="67" t="s">
        <v>98</v>
      </c>
      <c r="D14" s="102" t="s">
        <v>121</v>
      </c>
      <c r="E14" s="55" t="s">
        <v>67</v>
      </c>
      <c r="F14" s="98" t="s">
        <v>225</v>
      </c>
      <c r="G14" s="55" t="s">
        <v>226</v>
      </c>
      <c r="H14" s="101">
        <v>64316945586</v>
      </c>
      <c r="I14" s="104"/>
      <c r="J14" s="62"/>
      <c r="K14" s="62"/>
      <c r="L14" s="63"/>
      <c r="M14" s="70"/>
      <c r="N14" s="70"/>
      <c r="O14" s="70"/>
      <c r="P14" s="70"/>
      <c r="Q14" s="70"/>
      <c r="R14" s="70"/>
      <c r="S14" s="70"/>
      <c r="T14" s="70"/>
      <c r="U14" s="78"/>
      <c r="V14" s="78"/>
      <c r="W14" s="62">
        <v>83585</v>
      </c>
      <c r="X14" s="78"/>
      <c r="Y14" s="79"/>
      <c r="Z14" s="78"/>
      <c r="AA14" s="79"/>
      <c r="AB14" s="76"/>
      <c r="AC14" s="107" t="s">
        <v>227</v>
      </c>
      <c r="AD14" s="228" t="s">
        <v>228</v>
      </c>
      <c r="AE14" s="76"/>
      <c r="AF14" s="76"/>
      <c r="AG14" s="228" t="s">
        <v>229</v>
      </c>
      <c r="AH14" s="76"/>
      <c r="AI14" s="76"/>
      <c r="AJ14" s="228" t="s">
        <v>230</v>
      </c>
      <c r="AK14" s="76" t="s">
        <v>231</v>
      </c>
      <c r="AL14" s="76"/>
      <c r="AM14" s="76"/>
      <c r="AN14" s="76"/>
      <c r="AO14" s="76" t="s">
        <v>232</v>
      </c>
      <c r="AP14" s="60">
        <v>69.59</v>
      </c>
      <c r="AQ14" s="66" t="s">
        <v>233</v>
      </c>
      <c r="AR14" s="66" t="s">
        <v>234</v>
      </c>
      <c r="AS14" s="257" t="s">
        <v>113</v>
      </c>
      <c r="AT14" s="258"/>
      <c r="AU14" s="258"/>
      <c r="AV14" s="258"/>
      <c r="AW14" s="259"/>
      <c r="AX14" s="95">
        <v>16.37</v>
      </c>
      <c r="AY14" s="95">
        <v>12.5</v>
      </c>
      <c r="AZ14" s="95">
        <v>12.75</v>
      </c>
      <c r="BA14" s="222">
        <f t="shared" si="3"/>
        <v>1.5098198784722223</v>
      </c>
      <c r="BB14" s="95">
        <v>6.58</v>
      </c>
      <c r="BC14" s="76" t="s">
        <v>65</v>
      </c>
      <c r="BD14" s="67">
        <v>6</v>
      </c>
      <c r="BE14" s="67">
        <v>8</v>
      </c>
      <c r="BF14" s="67">
        <v>3</v>
      </c>
      <c r="BG14" s="68">
        <f t="shared" si="4"/>
        <v>144</v>
      </c>
      <c r="BH14" s="68">
        <f t="shared" si="1"/>
        <v>207.92000000000002</v>
      </c>
      <c r="BI14" s="68" t="s">
        <v>71</v>
      </c>
      <c r="BJ14" s="68" t="s">
        <v>69</v>
      </c>
      <c r="BK14" s="71"/>
      <c r="BL14" s="16"/>
      <c r="BM14" s="16"/>
    </row>
    <row r="15" spans="1:65" ht="30">
      <c r="A15" s="99">
        <v>41699</v>
      </c>
      <c r="B15" s="67" t="s">
        <v>235</v>
      </c>
      <c r="C15" s="67" t="s">
        <v>98</v>
      </c>
      <c r="D15" s="102" t="s">
        <v>122</v>
      </c>
      <c r="E15" s="101" t="s">
        <v>78</v>
      </c>
      <c r="F15" s="98" t="s">
        <v>236</v>
      </c>
      <c r="G15" s="55" t="s">
        <v>118</v>
      </c>
      <c r="H15" s="101" t="s">
        <v>237</v>
      </c>
      <c r="I15" s="104"/>
      <c r="J15" s="62"/>
      <c r="K15" s="62"/>
      <c r="L15" s="63"/>
      <c r="M15" s="70"/>
      <c r="N15" s="70"/>
      <c r="O15" s="70"/>
      <c r="P15" s="70"/>
      <c r="Q15" s="70"/>
      <c r="R15" s="70"/>
      <c r="S15" s="70"/>
      <c r="T15" s="70"/>
      <c r="U15" s="78"/>
      <c r="V15" s="78"/>
      <c r="W15" s="62"/>
      <c r="X15" s="78"/>
      <c r="Y15" s="79"/>
      <c r="Z15" s="78"/>
      <c r="AA15" s="79"/>
      <c r="AB15" s="98" t="s">
        <v>238</v>
      </c>
      <c r="AC15" s="76"/>
      <c r="AD15" s="76" t="s">
        <v>239</v>
      </c>
      <c r="AE15" s="76"/>
      <c r="AF15" s="76"/>
      <c r="AG15" s="76" t="s">
        <v>240</v>
      </c>
      <c r="AH15" s="76"/>
      <c r="AI15" s="76"/>
      <c r="AJ15" s="55"/>
      <c r="AK15" s="76" t="s">
        <v>241</v>
      </c>
      <c r="AL15" s="76"/>
      <c r="AM15" s="76" t="s">
        <v>242</v>
      </c>
      <c r="AN15" s="76" t="s">
        <v>243</v>
      </c>
      <c r="AO15" s="76"/>
      <c r="AP15" s="60">
        <v>33.299999999999997</v>
      </c>
      <c r="AQ15" s="66" t="s">
        <v>244</v>
      </c>
      <c r="AR15" s="66" t="s">
        <v>245</v>
      </c>
      <c r="AS15" s="95">
        <v>2.9060000000000001</v>
      </c>
      <c r="AT15" s="95">
        <v>2.9060000000000001</v>
      </c>
      <c r="AU15" s="95">
        <v>6.6920000000000002</v>
      </c>
      <c r="AV15" s="222">
        <f t="shared" si="2"/>
        <v>3.2704191268518527E-2</v>
      </c>
      <c r="AW15" s="95">
        <v>0.6</v>
      </c>
      <c r="AX15" s="95">
        <v>9.3800000000000008</v>
      </c>
      <c r="AY15" s="95">
        <v>6.5</v>
      </c>
      <c r="AZ15" s="95">
        <v>7.38</v>
      </c>
      <c r="BA15" s="222">
        <f t="shared" si="3"/>
        <v>0.26039270833333333</v>
      </c>
      <c r="BB15" s="95">
        <f>AW15*BD15+0.25</f>
        <v>3.8499999999999996</v>
      </c>
      <c r="BC15" s="76" t="s">
        <v>65</v>
      </c>
      <c r="BD15" s="67">
        <v>6</v>
      </c>
      <c r="BE15" s="67">
        <v>30</v>
      </c>
      <c r="BF15" s="67">
        <v>6</v>
      </c>
      <c r="BG15" s="68">
        <f t="shared" si="4"/>
        <v>1080</v>
      </c>
      <c r="BH15" s="68">
        <f t="shared" si="1"/>
        <v>742.99999999999989</v>
      </c>
      <c r="BI15" s="68" t="s">
        <v>112</v>
      </c>
      <c r="BJ15" s="68" t="s">
        <v>69</v>
      </c>
      <c r="BK15" s="71"/>
      <c r="BL15" s="16"/>
      <c r="BM15" s="16"/>
    </row>
    <row r="16" spans="1:65">
      <c r="A16" s="99">
        <v>41699</v>
      </c>
      <c r="B16" s="76" t="s">
        <v>246</v>
      </c>
      <c r="C16" s="67" t="s">
        <v>98</v>
      </c>
      <c r="D16" s="102" t="s">
        <v>121</v>
      </c>
      <c r="E16" s="55" t="s">
        <v>67</v>
      </c>
      <c r="F16" s="101" t="s">
        <v>247</v>
      </c>
      <c r="G16" s="55" t="s">
        <v>114</v>
      </c>
      <c r="H16" s="76" t="s">
        <v>248</v>
      </c>
      <c r="I16" s="104"/>
      <c r="J16" s="62"/>
      <c r="K16" s="62"/>
      <c r="L16" s="63"/>
      <c r="M16" s="70"/>
      <c r="N16" s="70"/>
      <c r="O16" s="70"/>
      <c r="P16" s="70"/>
      <c r="Q16" s="70"/>
      <c r="R16" s="70"/>
      <c r="S16" s="70"/>
      <c r="T16" s="70"/>
      <c r="U16" s="78"/>
      <c r="V16" s="78"/>
      <c r="W16" s="62">
        <v>83390</v>
      </c>
      <c r="X16" s="78"/>
      <c r="Y16" s="79"/>
      <c r="Z16" s="78"/>
      <c r="AA16" s="79"/>
      <c r="AB16" s="76" t="s">
        <v>249</v>
      </c>
      <c r="AC16" s="107" t="s">
        <v>250</v>
      </c>
      <c r="AD16" s="76"/>
      <c r="AE16" s="76" t="s">
        <v>251</v>
      </c>
      <c r="AF16" s="76"/>
      <c r="AG16" s="76"/>
      <c r="AH16" s="76"/>
      <c r="AI16" s="76"/>
      <c r="AJ16" s="55">
        <v>9390</v>
      </c>
      <c r="AK16" s="76" t="s">
        <v>252</v>
      </c>
      <c r="AL16" s="76"/>
      <c r="AM16" s="76" t="s">
        <v>253</v>
      </c>
      <c r="AN16" s="76" t="s">
        <v>254</v>
      </c>
      <c r="AO16" s="107" t="s">
        <v>255</v>
      </c>
      <c r="AP16" s="60">
        <v>32.39</v>
      </c>
      <c r="AQ16" s="66" t="s">
        <v>256</v>
      </c>
      <c r="AR16" s="66" t="s">
        <v>257</v>
      </c>
      <c r="AS16" s="95">
        <v>7.7859999999999996</v>
      </c>
      <c r="AT16" s="95">
        <v>2.536</v>
      </c>
      <c r="AU16" s="95">
        <v>9.0719999999999992</v>
      </c>
      <c r="AV16" s="222">
        <f t="shared" si="2"/>
        <v>0.10366280399999998</v>
      </c>
      <c r="AW16" s="223">
        <v>0.46400000000000002</v>
      </c>
      <c r="AX16" s="223">
        <v>9.75</v>
      </c>
      <c r="AY16" s="223">
        <v>8.18</v>
      </c>
      <c r="AZ16" s="223">
        <v>8.5</v>
      </c>
      <c r="BA16" s="222">
        <f t="shared" si="0"/>
        <v>0.39231336805555556</v>
      </c>
      <c r="BB16" s="95">
        <f>AW16*BD16+0.25</f>
        <v>1.6420000000000001</v>
      </c>
      <c r="BC16" s="76" t="s">
        <v>65</v>
      </c>
      <c r="BD16" s="67">
        <v>3</v>
      </c>
      <c r="BE16" s="67">
        <v>20</v>
      </c>
      <c r="BF16" s="67">
        <v>5</v>
      </c>
      <c r="BG16" s="68">
        <f t="shared" si="4"/>
        <v>300</v>
      </c>
      <c r="BH16" s="68">
        <f t="shared" si="1"/>
        <v>214.20000000000002</v>
      </c>
      <c r="BI16" s="68" t="s">
        <v>71</v>
      </c>
      <c r="BJ16" s="68" t="s">
        <v>69</v>
      </c>
      <c r="BK16" s="71"/>
      <c r="BL16" s="16"/>
      <c r="BM16" s="16"/>
    </row>
    <row r="17" spans="1:65">
      <c r="A17" s="99">
        <v>41699</v>
      </c>
      <c r="B17" s="76" t="s">
        <v>258</v>
      </c>
      <c r="C17" s="67" t="s">
        <v>98</v>
      </c>
      <c r="D17" s="102" t="s">
        <v>121</v>
      </c>
      <c r="E17" s="55" t="s">
        <v>67</v>
      </c>
      <c r="F17" s="69" t="s">
        <v>259</v>
      </c>
      <c r="G17" s="55" t="s">
        <v>75</v>
      </c>
      <c r="H17" s="67">
        <v>15909459</v>
      </c>
      <c r="I17" s="55" t="s">
        <v>75</v>
      </c>
      <c r="J17" s="67">
        <v>20774655</v>
      </c>
      <c r="K17" s="104" t="s">
        <v>123</v>
      </c>
      <c r="L17" s="62" t="s">
        <v>260</v>
      </c>
      <c r="M17" s="70"/>
      <c r="N17" s="70"/>
      <c r="O17" s="70"/>
      <c r="P17" s="70"/>
      <c r="Q17" s="70"/>
      <c r="R17" s="70"/>
      <c r="S17" s="70"/>
      <c r="T17" s="70"/>
      <c r="U17" s="78"/>
      <c r="V17" s="78"/>
      <c r="W17" s="62">
        <v>83459</v>
      </c>
      <c r="X17" s="78"/>
      <c r="Y17" s="79"/>
      <c r="Z17" s="78"/>
      <c r="AA17" s="79"/>
      <c r="AB17" s="67" t="s">
        <v>261</v>
      </c>
      <c r="AC17" s="67" t="s">
        <v>262</v>
      </c>
      <c r="AD17" s="67"/>
      <c r="AE17" s="67"/>
      <c r="AF17" s="67"/>
      <c r="AG17" s="67"/>
      <c r="AH17" s="67"/>
      <c r="AI17" s="67"/>
      <c r="AJ17" s="55">
        <v>9459</v>
      </c>
      <c r="AK17" s="67" t="s">
        <v>263</v>
      </c>
      <c r="AL17" s="67" t="s">
        <v>264</v>
      </c>
      <c r="AM17" s="67" t="s">
        <v>265</v>
      </c>
      <c r="AN17" s="67" t="s">
        <v>266</v>
      </c>
      <c r="AO17" s="67">
        <v>49459</v>
      </c>
      <c r="AP17" s="60">
        <v>52.75</v>
      </c>
      <c r="AQ17" s="66" t="s">
        <v>267</v>
      </c>
      <c r="AR17" s="66" t="s">
        <v>268</v>
      </c>
      <c r="AS17" s="95">
        <v>4.6559999999999997</v>
      </c>
      <c r="AT17" s="95">
        <v>4.6559999999999997</v>
      </c>
      <c r="AU17" s="95">
        <v>8.8219999999999992</v>
      </c>
      <c r="AV17" s="222">
        <f t="shared" si="2"/>
        <v>0.11067493066666663</v>
      </c>
      <c r="AW17" s="223">
        <v>1.6</v>
      </c>
      <c r="AX17" s="223">
        <v>15.305999999999999</v>
      </c>
      <c r="AY17" s="223">
        <v>9.3059999999999992</v>
      </c>
      <c r="AZ17" s="223">
        <v>5.7320000000000002</v>
      </c>
      <c r="BA17" s="222">
        <f t="shared" si="0"/>
        <v>0.47248410274999991</v>
      </c>
      <c r="BB17" s="223">
        <f>AW17*BD17+0.25</f>
        <v>5.0500000000000007</v>
      </c>
      <c r="BC17" s="76" t="s">
        <v>65</v>
      </c>
      <c r="BD17" s="67">
        <v>3</v>
      </c>
      <c r="BE17" s="67">
        <v>13</v>
      </c>
      <c r="BF17" s="67">
        <v>8</v>
      </c>
      <c r="BG17" s="68">
        <f t="shared" si="4"/>
        <v>312</v>
      </c>
      <c r="BH17" s="68">
        <f t="shared" si="1"/>
        <v>575.20000000000005</v>
      </c>
      <c r="BI17" s="68" t="s">
        <v>63</v>
      </c>
      <c r="BJ17" s="68" t="s">
        <v>69</v>
      </c>
      <c r="BK17" s="71"/>
      <c r="BL17" s="16"/>
      <c r="BM17" s="16"/>
    </row>
    <row r="18" spans="1:65" ht="30">
      <c r="A18" s="99">
        <v>41699</v>
      </c>
      <c r="B18" s="76" t="s">
        <v>269</v>
      </c>
      <c r="C18" s="74" t="s">
        <v>89</v>
      </c>
      <c r="D18" s="102" t="s">
        <v>121</v>
      </c>
      <c r="E18" s="55" t="s">
        <v>67</v>
      </c>
      <c r="F18" s="101" t="s">
        <v>270</v>
      </c>
      <c r="G18" s="67" t="s">
        <v>83</v>
      </c>
      <c r="H18" s="67" t="s">
        <v>271</v>
      </c>
      <c r="I18" s="104" t="s">
        <v>272</v>
      </c>
      <c r="J18" s="62" t="s">
        <v>273</v>
      </c>
      <c r="K18" s="62" t="s">
        <v>50</v>
      </c>
      <c r="L18" s="63" t="s">
        <v>274</v>
      </c>
      <c r="M18" s="70"/>
      <c r="N18" s="70"/>
      <c r="O18" s="70"/>
      <c r="P18" s="70"/>
      <c r="Q18" s="70"/>
      <c r="R18" s="70"/>
      <c r="S18" s="70"/>
      <c r="T18" s="70"/>
      <c r="U18" s="78"/>
      <c r="V18" s="78"/>
      <c r="W18" s="62"/>
      <c r="X18" s="78"/>
      <c r="Y18" s="79"/>
      <c r="Z18" s="78"/>
      <c r="AA18" s="79"/>
      <c r="AB18" s="67"/>
      <c r="AC18" s="67"/>
      <c r="AD18" s="67"/>
      <c r="AE18" s="67"/>
      <c r="AF18" s="67"/>
      <c r="AG18" s="67"/>
      <c r="AH18" s="67"/>
      <c r="AI18" s="67"/>
      <c r="AJ18" s="55"/>
      <c r="AK18" s="67"/>
      <c r="AL18" s="67"/>
      <c r="AM18" s="67" t="s">
        <v>275</v>
      </c>
      <c r="AN18" s="67" t="s">
        <v>275</v>
      </c>
      <c r="AO18" s="67"/>
      <c r="AP18" s="60">
        <v>25.56</v>
      </c>
      <c r="AQ18" s="66" t="s">
        <v>276</v>
      </c>
      <c r="AR18" s="66" t="s">
        <v>277</v>
      </c>
      <c r="AS18" s="95">
        <v>6.7859999999999996</v>
      </c>
      <c r="AT18" s="95">
        <v>4.9059999999999997</v>
      </c>
      <c r="AU18" s="95">
        <v>8.5719999999999992</v>
      </c>
      <c r="AV18" s="222">
        <f t="shared" si="2"/>
        <v>0.16515047358333329</v>
      </c>
      <c r="AW18" s="223">
        <v>0.2</v>
      </c>
      <c r="AX18" s="223">
        <v>15.38</v>
      </c>
      <c r="AY18" s="223">
        <v>7.25</v>
      </c>
      <c r="AZ18" s="223">
        <v>9.1199999999999992</v>
      </c>
      <c r="BA18" s="222">
        <f t="shared" si="0"/>
        <v>0.58849861111111101</v>
      </c>
      <c r="BB18" s="223">
        <f>AW18*BD18+0.25</f>
        <v>0.85000000000000009</v>
      </c>
      <c r="BC18" s="76" t="s">
        <v>65</v>
      </c>
      <c r="BD18" s="67">
        <v>3</v>
      </c>
      <c r="BE18" s="67">
        <v>15</v>
      </c>
      <c r="BF18" s="67">
        <v>4</v>
      </c>
      <c r="BG18" s="68">
        <f t="shared" si="4"/>
        <v>180</v>
      </c>
      <c r="BH18" s="68">
        <f t="shared" si="1"/>
        <v>101</v>
      </c>
      <c r="BI18" s="68" t="s">
        <v>63</v>
      </c>
      <c r="BJ18" s="68" t="s">
        <v>69</v>
      </c>
      <c r="BK18" s="71"/>
      <c r="BL18" s="16"/>
      <c r="BM18" s="16"/>
    </row>
    <row r="19" spans="1:65" ht="30">
      <c r="A19" s="99">
        <v>41699</v>
      </c>
      <c r="B19" s="76" t="s">
        <v>278</v>
      </c>
      <c r="C19" s="67" t="s">
        <v>98</v>
      </c>
      <c r="D19" s="102" t="s">
        <v>121</v>
      </c>
      <c r="E19" s="98" t="s">
        <v>148</v>
      </c>
      <c r="F19" s="75" t="s">
        <v>279</v>
      </c>
      <c r="G19" s="57" t="s">
        <v>73</v>
      </c>
      <c r="H19" s="108" t="s">
        <v>280</v>
      </c>
      <c r="I19" s="57" t="s">
        <v>73</v>
      </c>
      <c r="J19" s="62" t="s">
        <v>281</v>
      </c>
      <c r="K19" s="62"/>
      <c r="L19" s="63"/>
      <c r="M19" s="70"/>
      <c r="N19" s="70"/>
      <c r="O19" s="70"/>
      <c r="P19" s="70"/>
      <c r="Q19" s="70"/>
      <c r="R19" s="70"/>
      <c r="S19" s="70"/>
      <c r="T19" s="70"/>
      <c r="U19" s="78"/>
      <c r="V19" s="78"/>
      <c r="W19" s="62">
        <v>83093</v>
      </c>
      <c r="X19" s="78"/>
      <c r="Y19" s="79"/>
      <c r="Z19" s="78"/>
      <c r="AA19" s="79"/>
      <c r="AB19" s="76" t="s">
        <v>282</v>
      </c>
      <c r="AC19" s="107" t="s">
        <v>283</v>
      </c>
      <c r="AD19" s="76"/>
      <c r="AE19" s="76"/>
      <c r="AF19" s="76"/>
      <c r="AG19" s="76" t="s">
        <v>284</v>
      </c>
      <c r="AH19" s="76"/>
      <c r="AI19" s="76"/>
      <c r="AJ19" s="55">
        <v>9093</v>
      </c>
      <c r="AK19" s="76" t="s">
        <v>285</v>
      </c>
      <c r="AL19" s="76" t="s">
        <v>278</v>
      </c>
      <c r="AM19" s="76" t="s">
        <v>285</v>
      </c>
      <c r="AN19" s="76" t="s">
        <v>286</v>
      </c>
      <c r="AO19" s="76" t="s">
        <v>287</v>
      </c>
      <c r="AP19" s="60">
        <v>26.47</v>
      </c>
      <c r="AQ19" s="66" t="s">
        <v>288</v>
      </c>
      <c r="AR19" s="66" t="s">
        <v>289</v>
      </c>
      <c r="AS19" s="257" t="s">
        <v>113</v>
      </c>
      <c r="AT19" s="258"/>
      <c r="AU19" s="258"/>
      <c r="AV19" s="258"/>
      <c r="AW19" s="259"/>
      <c r="AX19" s="223">
        <v>4.12</v>
      </c>
      <c r="AY19" s="223">
        <v>6.25</v>
      </c>
      <c r="AZ19" s="223">
        <v>9.25</v>
      </c>
      <c r="BA19" s="222">
        <f t="shared" si="0"/>
        <v>0.13783998842592593</v>
      </c>
      <c r="BB19" s="223">
        <v>1.6300000000000001</v>
      </c>
      <c r="BC19" s="76" t="s">
        <v>65</v>
      </c>
      <c r="BD19" s="67">
        <v>6</v>
      </c>
      <c r="BE19" s="67">
        <v>30</v>
      </c>
      <c r="BF19" s="67">
        <v>10</v>
      </c>
      <c r="BG19" s="68">
        <f t="shared" si="4"/>
        <v>1800</v>
      </c>
      <c r="BH19" s="68">
        <f t="shared" si="1"/>
        <v>539</v>
      </c>
      <c r="BI19" s="68" t="s">
        <v>71</v>
      </c>
      <c r="BJ19" s="68" t="s">
        <v>69</v>
      </c>
      <c r="BK19" s="71"/>
      <c r="BL19" s="16"/>
      <c r="BM19" s="16"/>
    </row>
    <row r="20" spans="1:65" ht="15" customHeight="1">
      <c r="B20" s="81"/>
      <c r="C20" s="82"/>
      <c r="E20" s="17"/>
      <c r="G20" s="83"/>
      <c r="H20" s="84"/>
      <c r="I20" s="85"/>
      <c r="J20" s="84"/>
      <c r="K20" s="84"/>
      <c r="L20" s="86"/>
      <c r="M20" s="10"/>
      <c r="N20" s="10"/>
      <c r="O20" s="10"/>
      <c r="P20" s="10"/>
      <c r="Q20" s="10"/>
      <c r="R20" s="10"/>
      <c r="S20" s="10"/>
      <c r="T20" s="10"/>
      <c r="U20" s="87"/>
      <c r="V20" s="87"/>
      <c r="W20" s="88"/>
      <c r="X20" s="87"/>
      <c r="Y20" s="88"/>
      <c r="Z20" s="87"/>
      <c r="AA20" s="88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9"/>
      <c r="AQ20" s="81"/>
      <c r="AR20" s="90"/>
      <c r="AS20" s="91"/>
      <c r="AT20" s="91"/>
      <c r="AU20" s="91"/>
      <c r="AV20" s="91"/>
      <c r="AW20" s="91"/>
      <c r="AX20" s="92"/>
      <c r="AY20" s="92"/>
      <c r="AZ20" s="92"/>
      <c r="BA20" s="93"/>
      <c r="BB20" s="24"/>
      <c r="BC20" s="81"/>
      <c r="BD20" s="81"/>
      <c r="BE20" s="81"/>
      <c r="BF20" s="81"/>
      <c r="BG20" s="94"/>
      <c r="BH20" s="94"/>
      <c r="BI20" s="94"/>
      <c r="BJ20" s="94"/>
      <c r="BK20" s="16"/>
      <c r="BL20" s="16"/>
      <c r="BM20" s="16"/>
    </row>
    <row r="21" spans="1:65" s="31" customFormat="1">
      <c r="B21" s="29"/>
      <c r="C21" s="29"/>
      <c r="D21" s="29"/>
      <c r="E21" s="4"/>
      <c r="F21" s="29"/>
      <c r="G21" s="29"/>
      <c r="H21" s="21"/>
      <c r="I21" s="4"/>
      <c r="J21" s="4"/>
      <c r="K21" s="4"/>
      <c r="U21" s="4"/>
      <c r="AA21" s="4"/>
      <c r="AB21" s="4"/>
      <c r="AP21" s="30"/>
      <c r="AQ21" s="4"/>
      <c r="AS21" s="20"/>
      <c r="AT21" s="20"/>
      <c r="AU21" s="20"/>
      <c r="AV21" s="4"/>
      <c r="AW21" s="20"/>
      <c r="AX21" s="20"/>
      <c r="AY21" s="20"/>
      <c r="AZ21" s="20"/>
      <c r="BA21" s="4"/>
      <c r="BB21" s="20"/>
      <c r="BC21" s="4"/>
      <c r="BD21" s="4"/>
      <c r="BI21" s="4"/>
      <c r="BJ21" s="21"/>
    </row>
    <row r="22" spans="1:65" ht="7.5" customHeight="1">
      <c r="B22" s="42"/>
      <c r="C22" s="42"/>
      <c r="D22" s="42"/>
      <c r="E22" s="43"/>
      <c r="F22" s="42"/>
      <c r="G22" s="42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3"/>
      <c r="V22" s="44"/>
      <c r="W22" s="44"/>
      <c r="X22" s="44"/>
      <c r="Y22" s="44"/>
      <c r="Z22" s="44"/>
      <c r="AA22" s="43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43"/>
      <c r="AR22" s="44"/>
      <c r="AS22" s="46"/>
      <c r="AT22" s="46"/>
      <c r="AU22" s="46"/>
      <c r="AV22" s="43"/>
      <c r="AW22" s="46"/>
      <c r="AX22" s="46"/>
      <c r="AY22" s="46"/>
      <c r="AZ22" s="46"/>
      <c r="BA22" s="43"/>
      <c r="BB22" s="46"/>
      <c r="BC22" s="43"/>
      <c r="BD22" s="43"/>
      <c r="BE22" s="44"/>
      <c r="BF22" s="44"/>
      <c r="BG22" s="44"/>
      <c r="BH22" s="44"/>
      <c r="BI22" s="43"/>
      <c r="BJ22" s="47"/>
      <c r="BK22" s="44"/>
      <c r="BL22" s="31"/>
      <c r="BM22" s="31"/>
    </row>
    <row r="23" spans="1:65" ht="7.5" customHeight="1">
      <c r="B23" s="29"/>
      <c r="C23" s="29"/>
      <c r="D23" s="29"/>
      <c r="F23" s="29"/>
      <c r="G23" s="29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31"/>
      <c r="W23" s="31"/>
      <c r="X23" s="31"/>
      <c r="Y23" s="31"/>
      <c r="Z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0"/>
      <c r="AR23" s="31"/>
      <c r="AS23" s="20"/>
      <c r="AT23" s="20"/>
      <c r="AU23" s="20"/>
      <c r="AW23" s="20"/>
      <c r="AX23" s="20"/>
      <c r="AY23" s="20"/>
      <c r="AZ23" s="20"/>
      <c r="BB23" s="20"/>
      <c r="BE23" s="31"/>
      <c r="BF23" s="31"/>
      <c r="BG23" s="31"/>
      <c r="BH23" s="31"/>
      <c r="BJ23" s="21"/>
      <c r="BK23" s="31"/>
      <c r="BL23" s="31"/>
      <c r="BM23" s="31"/>
    </row>
    <row r="24" spans="1:65" ht="23.25">
      <c r="B24" s="29"/>
      <c r="C24" s="29"/>
      <c r="D24" s="29"/>
      <c r="F24" s="41" t="s">
        <v>90</v>
      </c>
      <c r="H24" s="29"/>
      <c r="V24" s="31"/>
      <c r="W24" s="31"/>
      <c r="X24" s="31"/>
      <c r="Z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0"/>
      <c r="AR24" s="31"/>
      <c r="AS24" s="20"/>
      <c r="AT24" s="20"/>
      <c r="AU24" s="20"/>
      <c r="AW24" s="20"/>
      <c r="AX24" s="20"/>
      <c r="AY24" s="20"/>
      <c r="AZ24" s="20"/>
      <c r="BB24" s="20"/>
      <c r="BE24" s="31"/>
      <c r="BF24" s="31"/>
      <c r="BG24" s="31"/>
      <c r="BH24" s="31"/>
      <c r="BJ24" s="21"/>
      <c r="BK24" s="31"/>
      <c r="BL24" s="31"/>
      <c r="BM24" s="31"/>
    </row>
    <row r="25" spans="1:65" s="31" customFormat="1">
      <c r="B25" s="29"/>
      <c r="C25" s="29"/>
      <c r="D25" s="29"/>
      <c r="E25" s="4"/>
      <c r="F25" s="29"/>
      <c r="G25" s="29"/>
      <c r="H25" s="2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0"/>
      <c r="AQ25" s="4"/>
      <c r="AR25" s="4"/>
      <c r="AS25" s="20"/>
      <c r="AT25" s="20"/>
      <c r="AU25" s="20"/>
      <c r="AV25" s="4"/>
      <c r="AW25" s="20"/>
      <c r="AX25" s="20"/>
      <c r="AY25" s="20"/>
      <c r="AZ25" s="20"/>
      <c r="BA25" s="4"/>
      <c r="BB25" s="20"/>
      <c r="BC25" s="4"/>
      <c r="BD25" s="4"/>
      <c r="BE25" s="4"/>
      <c r="BF25" s="4"/>
      <c r="BI25" s="4"/>
      <c r="BJ25" s="21"/>
      <c r="BK25" s="4"/>
      <c r="BL25" s="4"/>
      <c r="BM25" s="4"/>
    </row>
    <row r="26" spans="1:65">
      <c r="B26" s="29"/>
      <c r="C26" s="29"/>
      <c r="D26" s="29"/>
      <c r="F26" s="9" t="s">
        <v>91</v>
      </c>
      <c r="G26" s="11" t="s">
        <v>110</v>
      </c>
      <c r="H26" s="11" t="s">
        <v>92</v>
      </c>
      <c r="AP26" s="30"/>
      <c r="AS26" s="20"/>
      <c r="AT26" s="20"/>
      <c r="AU26" s="20"/>
      <c r="AW26" s="20"/>
      <c r="AX26" s="20"/>
      <c r="AY26" s="20"/>
      <c r="AZ26" s="20"/>
      <c r="BB26" s="20"/>
      <c r="BG26" s="31"/>
      <c r="BH26" s="31"/>
      <c r="BJ26" s="21"/>
    </row>
    <row r="27" spans="1:65">
      <c r="B27" s="36"/>
      <c r="C27" s="33"/>
      <c r="D27" s="33"/>
      <c r="E27" s="34"/>
      <c r="F27" s="38"/>
      <c r="G27" s="39"/>
      <c r="H27" s="3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V27" s="31"/>
      <c r="W27" s="31"/>
      <c r="X27" s="31"/>
      <c r="Y27" s="31"/>
      <c r="Z27" s="31"/>
      <c r="AE27" s="31"/>
      <c r="AF27" s="31"/>
      <c r="AG27" s="31"/>
      <c r="AH27" s="31"/>
      <c r="AI27" s="31"/>
      <c r="AJ27" s="31"/>
      <c r="AM27" s="31"/>
      <c r="AN27" s="31"/>
      <c r="AO27" s="31"/>
      <c r="AP27" s="30"/>
      <c r="AR27" s="31"/>
      <c r="AS27" s="20"/>
      <c r="AT27" s="20"/>
      <c r="AU27" s="20"/>
      <c r="AW27" s="20"/>
      <c r="AX27" s="20"/>
      <c r="AY27" s="20"/>
      <c r="AZ27" s="20"/>
      <c r="BB27" s="20"/>
      <c r="BE27" s="31"/>
      <c r="BF27" s="31"/>
      <c r="BG27" s="31"/>
      <c r="BH27" s="31"/>
      <c r="BJ27" s="21"/>
      <c r="BK27" s="31"/>
      <c r="BL27" s="31"/>
      <c r="BM27" s="31"/>
    </row>
    <row r="28" spans="1:65">
      <c r="B28" s="29"/>
      <c r="C28" s="29"/>
      <c r="D28" s="29"/>
      <c r="F28" s="29"/>
      <c r="G28" s="29"/>
      <c r="H28" s="29"/>
      <c r="AQ28" s="31"/>
      <c r="BH28" s="31"/>
      <c r="BJ28" s="21"/>
    </row>
    <row r="29" spans="1:65" ht="7.5" customHeight="1">
      <c r="B29" s="42"/>
      <c r="C29" s="42"/>
      <c r="D29" s="42"/>
      <c r="E29" s="43"/>
      <c r="F29" s="42"/>
      <c r="G29" s="42"/>
      <c r="H29" s="4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V29" s="31"/>
      <c r="W29" s="31"/>
      <c r="X29" s="31"/>
      <c r="Y29" s="31"/>
      <c r="Z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0"/>
      <c r="AR29" s="31"/>
      <c r="AS29" s="20"/>
      <c r="AT29" s="20"/>
      <c r="AU29" s="20"/>
      <c r="AW29" s="20"/>
      <c r="AX29" s="20"/>
      <c r="AY29" s="20"/>
      <c r="AZ29" s="20"/>
      <c r="BB29" s="20"/>
      <c r="BE29" s="31"/>
      <c r="BF29" s="31"/>
      <c r="BG29" s="31"/>
      <c r="BH29" s="31"/>
      <c r="BJ29" s="21"/>
      <c r="BK29" s="31"/>
      <c r="BL29" s="31"/>
      <c r="BM29" s="31"/>
    </row>
    <row r="30" spans="1:65" ht="7.5" customHeight="1">
      <c r="B30" s="29"/>
      <c r="C30" s="29"/>
      <c r="D30" s="29"/>
      <c r="F30" s="29"/>
      <c r="G30" s="29"/>
      <c r="H30" s="2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V30" s="31"/>
      <c r="W30" s="31"/>
      <c r="X30" s="31"/>
      <c r="Y30" s="31"/>
      <c r="Z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0"/>
      <c r="AR30" s="31"/>
      <c r="AS30" s="20"/>
      <c r="AT30" s="20"/>
      <c r="AU30" s="20"/>
      <c r="AW30" s="20"/>
      <c r="AX30" s="20"/>
      <c r="AY30" s="20"/>
      <c r="AZ30" s="20"/>
      <c r="BB30" s="20"/>
      <c r="BE30" s="31"/>
      <c r="BF30" s="31"/>
      <c r="BG30" s="31"/>
      <c r="BH30" s="31"/>
      <c r="BJ30" s="21"/>
      <c r="BK30" s="31"/>
      <c r="BL30" s="31"/>
      <c r="BM30" s="31"/>
    </row>
    <row r="31" spans="1:65" ht="23.25">
      <c r="B31" s="29"/>
      <c r="C31" s="29"/>
      <c r="D31" s="29"/>
      <c r="F31" s="54" t="s">
        <v>95</v>
      </c>
      <c r="H31" s="29"/>
      <c r="AQ31" s="31"/>
      <c r="BH31" s="31"/>
      <c r="BJ31" s="21"/>
    </row>
    <row r="32" spans="1:65" ht="16.5" customHeight="1">
      <c r="B32" s="29"/>
      <c r="C32" s="29"/>
      <c r="D32" s="29"/>
      <c r="F32" s="29"/>
      <c r="G32" s="40"/>
      <c r="H32" s="29"/>
      <c r="AQ32" s="31"/>
      <c r="BH32" s="31"/>
      <c r="BJ32" s="21"/>
    </row>
    <row r="33" spans="2:65" s="25" customFormat="1">
      <c r="B33" s="4"/>
      <c r="C33" s="4"/>
      <c r="D33" s="4"/>
      <c r="E33" s="4"/>
      <c r="F33" s="9" t="s">
        <v>93</v>
      </c>
      <c r="G33" s="52" t="s">
        <v>94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30"/>
      <c r="AQ33" s="31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31"/>
      <c r="BI33" s="4"/>
      <c r="BJ33" s="4"/>
      <c r="BK33" s="4"/>
      <c r="BL33" s="4"/>
      <c r="BM33" s="4"/>
    </row>
    <row r="34" spans="2:65">
      <c r="B34" s="37"/>
      <c r="C34" s="34"/>
      <c r="D34" s="34"/>
      <c r="E34" s="34"/>
      <c r="F34" s="48"/>
      <c r="G34" s="53"/>
      <c r="H34" s="51"/>
      <c r="AP34" s="30"/>
      <c r="AQ34" s="31"/>
      <c r="BH34" s="31"/>
    </row>
    <row r="35" spans="2:65">
      <c r="B35" s="49"/>
      <c r="C35" s="34"/>
      <c r="D35" s="34"/>
      <c r="E35" s="34"/>
      <c r="F35" s="48"/>
      <c r="G35" s="50"/>
      <c r="H35" s="51"/>
      <c r="AP35" s="30"/>
      <c r="AQ35" s="31"/>
      <c r="BH35" s="31"/>
    </row>
    <row r="36" spans="2:65">
      <c r="B36" s="49"/>
      <c r="C36" s="34"/>
      <c r="D36" s="34"/>
      <c r="E36" s="34"/>
      <c r="F36" s="48"/>
      <c r="G36" s="50"/>
      <c r="H36" s="51"/>
      <c r="V36" s="31"/>
      <c r="W36" s="31"/>
      <c r="X36" s="31"/>
      <c r="Z36" s="31"/>
      <c r="AB36" s="31"/>
      <c r="AC36" s="31"/>
      <c r="AE36" s="31"/>
      <c r="AF36" s="31"/>
      <c r="AH36" s="31"/>
      <c r="AI36" s="31"/>
      <c r="AJ36" s="31"/>
      <c r="AK36" s="31"/>
      <c r="AL36" s="31"/>
      <c r="AM36" s="31"/>
      <c r="AN36" s="31"/>
      <c r="AO36" s="31"/>
      <c r="AP36" s="30"/>
      <c r="AQ36" s="31"/>
      <c r="AR36" s="31"/>
      <c r="AT36" s="31"/>
      <c r="AU36" s="31"/>
      <c r="AV36" s="31"/>
      <c r="AW36" s="31"/>
      <c r="AX36" s="31"/>
      <c r="AY36" s="31"/>
      <c r="AZ36" s="31"/>
      <c r="BA36" s="31"/>
      <c r="BB36" s="31"/>
      <c r="BD36" s="31"/>
      <c r="BE36" s="31"/>
      <c r="BF36" s="31"/>
      <c r="BG36" s="31"/>
      <c r="BH36" s="31"/>
      <c r="BI36" s="31"/>
      <c r="BJ36" s="21"/>
      <c r="BK36" s="31"/>
      <c r="BL36" s="31"/>
      <c r="BM36" s="31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3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37"/>
      <c r="C39" s="34"/>
      <c r="D39" s="34"/>
      <c r="E39" s="34"/>
      <c r="F39" s="48"/>
      <c r="G39" s="53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37"/>
      <c r="C40" s="34"/>
      <c r="D40" s="34"/>
      <c r="E40" s="34"/>
      <c r="F40" s="48"/>
      <c r="G40" s="53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49"/>
      <c r="C43" s="34"/>
      <c r="D43" s="34"/>
      <c r="E43" s="34"/>
      <c r="F43" s="48"/>
      <c r="G43" s="50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49"/>
      <c r="C44" s="34"/>
      <c r="D44" s="34"/>
      <c r="E44" s="34"/>
      <c r="F44" s="48"/>
      <c r="G44" s="50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7"/>
      <c r="C45" s="34"/>
      <c r="D45" s="34"/>
      <c r="E45" s="34"/>
      <c r="F45" s="48"/>
      <c r="G45" s="53"/>
      <c r="H45" s="5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7"/>
      <c r="C46" s="34"/>
      <c r="D46" s="34"/>
      <c r="E46" s="34"/>
      <c r="F46" s="48"/>
      <c r="G46" s="53"/>
      <c r="H46" s="5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37"/>
      <c r="C47" s="34"/>
      <c r="D47" s="34"/>
      <c r="E47" s="34"/>
      <c r="F47" s="48"/>
      <c r="G47" s="53"/>
      <c r="H47" s="5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37"/>
      <c r="C48" s="34"/>
      <c r="D48" s="34"/>
      <c r="E48" s="34"/>
      <c r="F48" s="48"/>
      <c r="G48" s="53"/>
      <c r="H48" s="5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49"/>
      <c r="C49" s="34"/>
      <c r="D49" s="34"/>
      <c r="E49" s="34"/>
      <c r="F49" s="48"/>
      <c r="G49" s="50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49"/>
      <c r="C50" s="34"/>
      <c r="D50" s="34"/>
      <c r="E50" s="34"/>
      <c r="F50" s="48"/>
      <c r="G50" s="50"/>
      <c r="H50" s="5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7"/>
      <c r="C51" s="33"/>
      <c r="D51" s="34"/>
      <c r="E51" s="34"/>
      <c r="F51" s="48"/>
      <c r="G51" s="53"/>
      <c r="H51" s="5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7"/>
      <c r="C52" s="33"/>
      <c r="D52" s="34"/>
      <c r="E52" s="34"/>
      <c r="F52" s="48"/>
      <c r="G52" s="53"/>
      <c r="H52" s="5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2:65" s="25" customFormat="1">
      <c r="B148" s="31"/>
      <c r="C148" s="31"/>
      <c r="D148" s="4"/>
      <c r="E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2:65" s="25" customFormat="1">
      <c r="B149" s="31"/>
      <c r="C149" s="31"/>
      <c r="D149" s="4"/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2:65" s="25" customFormat="1">
      <c r="B150" s="31"/>
      <c r="C150" s="31"/>
      <c r="D150" s="4"/>
      <c r="E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2:65" s="25" customFormat="1">
      <c r="B151" s="31"/>
      <c r="C151" s="31"/>
      <c r="D151" s="4"/>
      <c r="E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2:65" s="25" customFormat="1">
      <c r="B152" s="31"/>
      <c r="C152" s="31"/>
      <c r="D152" s="4"/>
      <c r="E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2:65" s="25" customFormat="1">
      <c r="B153" s="31"/>
      <c r="C153" s="31"/>
      <c r="D153" s="4"/>
      <c r="E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  <row r="154" spans="2:65" s="25" customFormat="1">
      <c r="B154" s="31"/>
      <c r="C154" s="31"/>
      <c r="D154" s="4"/>
      <c r="E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2:65" s="25" customFormat="1">
      <c r="B155" s="31"/>
      <c r="C155" s="31"/>
      <c r="D155" s="4"/>
      <c r="E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</sheetData>
  <mergeCells count="11">
    <mergeCell ref="AS10:AW10"/>
    <mergeCell ref="AQ4:AR4"/>
    <mergeCell ref="AS4:AW4"/>
    <mergeCell ref="AX4:BB4"/>
    <mergeCell ref="BC4:BJ4"/>
    <mergeCell ref="AS6:AW6"/>
    <mergeCell ref="AS11:AW11"/>
    <mergeCell ref="AS12:AW12"/>
    <mergeCell ref="AS13:AW13"/>
    <mergeCell ref="AS14:AW14"/>
    <mergeCell ref="AS19:AW19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R146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3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0" ht="23.25">
      <c r="E2" s="2" t="s">
        <v>97</v>
      </c>
      <c r="G2" s="2"/>
      <c r="H2" s="3"/>
    </row>
    <row r="3" spans="1:70" ht="20.25">
      <c r="E3" s="97">
        <v>41883</v>
      </c>
    </row>
    <row r="4" spans="1:70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0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0" s="1" customFormat="1" ht="15" customHeight="1">
      <c r="A6" s="193"/>
      <c r="B6" s="110" t="s">
        <v>733</v>
      </c>
      <c r="C6" s="206" t="s">
        <v>89</v>
      </c>
      <c r="D6" s="206" t="s">
        <v>674</v>
      </c>
      <c r="E6" s="65" t="s">
        <v>734</v>
      </c>
      <c r="F6" s="48" t="s">
        <v>385</v>
      </c>
      <c r="G6" s="48" t="s">
        <v>735</v>
      </c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/>
      <c r="U6" s="179"/>
      <c r="V6" s="62"/>
      <c r="W6" s="179"/>
      <c r="X6" s="62" t="s">
        <v>736</v>
      </c>
      <c r="Y6" s="179"/>
      <c r="Z6" s="62"/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/>
      <c r="AO6" s="109">
        <v>26.54</v>
      </c>
      <c r="AP6" s="66" t="s">
        <v>737</v>
      </c>
      <c r="AQ6" s="66" t="s">
        <v>738</v>
      </c>
      <c r="AR6" s="249"/>
      <c r="AS6" s="202"/>
      <c r="AT6" s="202"/>
      <c r="AU6" s="72">
        <v>4.66</v>
      </c>
      <c r="AV6" s="72">
        <v>10.6</v>
      </c>
      <c r="AW6" s="202"/>
      <c r="AX6" s="256" t="s">
        <v>107</v>
      </c>
      <c r="AY6" s="256"/>
      <c r="AZ6" s="256"/>
      <c r="BA6" s="256"/>
      <c r="BB6" s="256"/>
      <c r="BC6" s="229">
        <v>11.125</v>
      </c>
      <c r="BD6" s="229">
        <v>5.5</v>
      </c>
      <c r="BE6" s="229">
        <v>5.5</v>
      </c>
      <c r="BF6" s="245">
        <f>(BE6*BD6*BC6)/1728</f>
        <v>0.19475188078703703</v>
      </c>
      <c r="BG6" s="74">
        <f>0.55+0.25</f>
        <v>0.8</v>
      </c>
      <c r="BH6" s="74" t="s">
        <v>65</v>
      </c>
      <c r="BI6" s="74">
        <v>1</v>
      </c>
      <c r="BJ6" s="74">
        <v>48</v>
      </c>
      <c r="BK6" s="74">
        <v>4</v>
      </c>
      <c r="BL6" s="68">
        <f>BI6*BJ6*BK6</f>
        <v>192</v>
      </c>
      <c r="BM6" s="68">
        <f>(BG6*BJ6*BK6)+50</f>
        <v>203.60000000000002</v>
      </c>
      <c r="BN6" s="68" t="s">
        <v>63</v>
      </c>
      <c r="BO6" s="68" t="s">
        <v>69</v>
      </c>
      <c r="BP6" s="199"/>
      <c r="BQ6" s="199"/>
      <c r="BR6" s="199"/>
    </row>
    <row r="7" spans="1:70" s="1" customFormat="1" ht="15" customHeight="1">
      <c r="A7" s="193"/>
      <c r="B7" s="110" t="s">
        <v>739</v>
      </c>
      <c r="C7" s="206" t="s">
        <v>89</v>
      </c>
      <c r="D7" s="206" t="s">
        <v>674</v>
      </c>
      <c r="E7" s="135" t="s">
        <v>740</v>
      </c>
      <c r="F7" s="64" t="s">
        <v>66</v>
      </c>
      <c r="G7" s="48" t="s">
        <v>741</v>
      </c>
      <c r="H7" s="108"/>
      <c r="I7" s="108"/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/>
      <c r="U7" s="179"/>
      <c r="V7" s="62"/>
      <c r="W7" s="179"/>
      <c r="X7" s="62"/>
      <c r="Y7" s="179"/>
      <c r="Z7" s="62"/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/>
      <c r="AO7" s="109">
        <v>38.71</v>
      </c>
      <c r="AP7" s="244" t="s">
        <v>742</v>
      </c>
      <c r="AQ7" s="244" t="s">
        <v>743</v>
      </c>
      <c r="AR7" s="243"/>
      <c r="AS7" s="243"/>
      <c r="AT7" s="243"/>
      <c r="AU7" s="242">
        <v>4.13</v>
      </c>
      <c r="AV7" s="242">
        <v>10.75</v>
      </c>
      <c r="AW7" s="241"/>
      <c r="AX7" s="256" t="s">
        <v>107</v>
      </c>
      <c r="AY7" s="256"/>
      <c r="AZ7" s="256"/>
      <c r="BA7" s="256"/>
      <c r="BB7" s="256"/>
      <c r="BC7" s="248">
        <v>4.4939999999999998</v>
      </c>
      <c r="BD7" s="248">
        <v>4.4939999999999998</v>
      </c>
      <c r="BE7" s="248">
        <v>11.612</v>
      </c>
      <c r="BF7" s="245">
        <f>(BE7*BD7*BC7)/1728</f>
        <v>0.13571549191666665</v>
      </c>
      <c r="BG7" s="73">
        <v>3.1</v>
      </c>
      <c r="BH7" s="112" t="s">
        <v>65</v>
      </c>
      <c r="BI7" s="68">
        <v>1</v>
      </c>
      <c r="BJ7" s="68">
        <v>90</v>
      </c>
      <c r="BK7" s="68">
        <v>3</v>
      </c>
      <c r="BL7" s="68">
        <f>BI7*BJ7*BK7</f>
        <v>270</v>
      </c>
      <c r="BM7" s="68">
        <f>(BG7*BJ7*BK7)+50</f>
        <v>887</v>
      </c>
      <c r="BN7" s="68" t="s">
        <v>63</v>
      </c>
      <c r="BO7" s="68" t="s">
        <v>69</v>
      </c>
      <c r="BP7" s="199"/>
      <c r="BQ7" s="199"/>
      <c r="BR7" s="199"/>
    </row>
    <row r="8" spans="1:70" s="1" customFormat="1" ht="15" customHeight="1">
      <c r="A8" s="193"/>
      <c r="B8" s="110" t="s">
        <v>744</v>
      </c>
      <c r="C8" s="206" t="s">
        <v>89</v>
      </c>
      <c r="D8" s="206" t="s">
        <v>102</v>
      </c>
      <c r="E8" s="65" t="s">
        <v>745</v>
      </c>
      <c r="F8" s="64" t="s">
        <v>66</v>
      </c>
      <c r="G8" s="48">
        <v>3619554</v>
      </c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62"/>
      <c r="U8" s="179"/>
      <c r="V8" s="62"/>
      <c r="W8" s="179"/>
      <c r="X8" s="62"/>
      <c r="Y8" s="179"/>
      <c r="Z8" s="62"/>
      <c r="AA8" s="62"/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62"/>
      <c r="AO8" s="109">
        <v>33.29</v>
      </c>
      <c r="AP8" s="66" t="s">
        <v>746</v>
      </c>
      <c r="AQ8" s="66" t="s">
        <v>747</v>
      </c>
      <c r="AR8" s="202"/>
      <c r="AS8" s="202"/>
      <c r="AT8" s="202"/>
      <c r="AU8" s="72">
        <v>3.46</v>
      </c>
      <c r="AV8" s="72">
        <v>6.04</v>
      </c>
      <c r="AW8" s="202"/>
      <c r="AX8" s="257" t="s">
        <v>113</v>
      </c>
      <c r="AY8" s="258"/>
      <c r="AZ8" s="258"/>
      <c r="BA8" s="258"/>
      <c r="BB8" s="259"/>
      <c r="BC8" s="240">
        <v>10.555999999999999</v>
      </c>
      <c r="BD8" s="240">
        <v>7.181</v>
      </c>
      <c r="BE8" s="240">
        <v>8.8620000000000001</v>
      </c>
      <c r="BF8" s="245">
        <f>(BE8*BD8*BC8)/1728</f>
        <v>0.38875171309722217</v>
      </c>
      <c r="BG8" s="74">
        <v>6.4</v>
      </c>
      <c r="BH8" s="112" t="s">
        <v>65</v>
      </c>
      <c r="BI8" s="74">
        <v>6</v>
      </c>
      <c r="BJ8" s="74">
        <v>20</v>
      </c>
      <c r="BK8" s="74">
        <v>5</v>
      </c>
      <c r="BL8" s="68">
        <f>BI8*BJ8*BK8</f>
        <v>600</v>
      </c>
      <c r="BM8" s="68">
        <f>(BG8*BJ8*BK8)+50</f>
        <v>690</v>
      </c>
      <c r="BN8" s="68" t="s">
        <v>63</v>
      </c>
      <c r="BO8" s="68" t="s">
        <v>69</v>
      </c>
      <c r="BP8" s="199"/>
      <c r="BQ8" s="199"/>
      <c r="BR8" s="199"/>
    </row>
    <row r="9" spans="1:70" s="31" customFormat="1">
      <c r="B9" s="29"/>
      <c r="C9" s="29"/>
      <c r="D9" s="29"/>
      <c r="E9" s="29"/>
      <c r="F9" s="29"/>
      <c r="G9" s="21"/>
      <c r="H9" s="4"/>
      <c r="I9" s="4"/>
      <c r="J9" s="4"/>
      <c r="T9" s="4"/>
      <c r="Z9" s="4"/>
      <c r="AA9" s="4"/>
      <c r="AO9" s="30"/>
      <c r="AP9" s="4"/>
      <c r="AX9" s="20"/>
      <c r="AY9" s="20"/>
      <c r="AZ9" s="20"/>
      <c r="BA9" s="4"/>
      <c r="BB9" s="20"/>
      <c r="BC9" s="20"/>
      <c r="BD9" s="20"/>
      <c r="BE9" s="20"/>
      <c r="BF9" s="4"/>
      <c r="BG9" s="20"/>
      <c r="BH9" s="4"/>
      <c r="BI9" s="4"/>
      <c r="BN9" s="4"/>
      <c r="BO9" s="21"/>
    </row>
    <row r="10" spans="1:70" ht="7.5" customHeight="1">
      <c r="B10" s="42"/>
      <c r="C10" s="42"/>
      <c r="D10" s="42"/>
      <c r="E10" s="42"/>
      <c r="F10" s="42"/>
      <c r="G10" s="42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3"/>
      <c r="U10" s="44"/>
      <c r="V10" s="44"/>
      <c r="W10" s="44"/>
      <c r="X10" s="44"/>
      <c r="Y10" s="44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3"/>
      <c r="AQ10" s="44"/>
      <c r="AR10" s="44"/>
      <c r="AS10" s="44"/>
      <c r="AT10" s="44"/>
      <c r="AU10" s="44"/>
      <c r="AV10" s="44"/>
      <c r="AW10" s="44"/>
      <c r="AX10" s="46"/>
      <c r="AY10" s="46"/>
      <c r="AZ10" s="46"/>
      <c r="BA10" s="43"/>
      <c r="BB10" s="46"/>
      <c r="BC10" s="46"/>
      <c r="BD10" s="46"/>
      <c r="BE10" s="46"/>
      <c r="BF10" s="43"/>
      <c r="BG10" s="46"/>
      <c r="BH10" s="43"/>
      <c r="BI10" s="43"/>
      <c r="BJ10" s="44"/>
      <c r="BK10" s="44"/>
      <c r="BL10" s="44"/>
      <c r="BM10" s="44"/>
      <c r="BN10" s="43"/>
      <c r="BO10" s="47"/>
      <c r="BP10" s="44"/>
      <c r="BQ10" s="31"/>
      <c r="BR10" s="31"/>
    </row>
    <row r="11" spans="1:70" ht="7.5" customHeight="1">
      <c r="B11" s="29"/>
      <c r="C11" s="29"/>
      <c r="D11" s="29"/>
      <c r="E11" s="29"/>
      <c r="F11" s="29"/>
      <c r="G11" s="29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U11" s="31"/>
      <c r="V11" s="31"/>
      <c r="W11" s="31"/>
      <c r="X11" s="31"/>
      <c r="Y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/>
      <c r="AQ11" s="31"/>
      <c r="AR11" s="31"/>
      <c r="AS11" s="31"/>
      <c r="AT11" s="31"/>
      <c r="AU11" s="31"/>
      <c r="AV11" s="31"/>
      <c r="AW11" s="31"/>
      <c r="AX11" s="20"/>
      <c r="AY11" s="20"/>
      <c r="AZ11" s="20"/>
      <c r="BB11" s="20"/>
      <c r="BC11" s="20"/>
      <c r="BD11" s="20"/>
      <c r="BE11" s="20"/>
      <c r="BG11" s="20"/>
      <c r="BJ11" s="31"/>
      <c r="BK11" s="31"/>
      <c r="BL11" s="31"/>
      <c r="BM11" s="31"/>
      <c r="BO11" s="21"/>
      <c r="BP11" s="31"/>
      <c r="BQ11" s="31"/>
      <c r="BR11" s="31"/>
    </row>
    <row r="12" spans="1:70" ht="23.25">
      <c r="B12" s="29"/>
      <c r="C12" s="29"/>
      <c r="D12" s="29"/>
      <c r="E12" s="41" t="s">
        <v>90</v>
      </c>
      <c r="G12" s="29"/>
      <c r="U12" s="31"/>
      <c r="V12" s="31"/>
      <c r="W12" s="31"/>
      <c r="Y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0"/>
      <c r="AQ12" s="31"/>
      <c r="AR12" s="31"/>
      <c r="AS12" s="31"/>
      <c r="AT12" s="31"/>
      <c r="AU12" s="31"/>
      <c r="AV12" s="31"/>
      <c r="AW12" s="31"/>
      <c r="AX12" s="20"/>
      <c r="AY12" s="20"/>
      <c r="AZ12" s="20"/>
      <c r="BB12" s="20"/>
      <c r="BC12" s="20"/>
      <c r="BD12" s="20"/>
      <c r="BE12" s="20"/>
      <c r="BG12" s="20"/>
      <c r="BJ12" s="31"/>
      <c r="BK12" s="31"/>
      <c r="BL12" s="31"/>
      <c r="BM12" s="31"/>
      <c r="BO12" s="21"/>
      <c r="BP12" s="31"/>
      <c r="BQ12" s="31"/>
      <c r="BR12" s="31"/>
    </row>
    <row r="13" spans="1:70" s="31" customFormat="1">
      <c r="B13" s="29"/>
      <c r="C13" s="29"/>
      <c r="D13" s="29"/>
      <c r="E13" s="29"/>
      <c r="F13" s="29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30"/>
      <c r="AP13" s="4"/>
      <c r="AQ13" s="4"/>
      <c r="AR13" s="4"/>
      <c r="AS13" s="4"/>
      <c r="AT13" s="4"/>
      <c r="AU13" s="4"/>
      <c r="AV13" s="4"/>
      <c r="AW13" s="4"/>
      <c r="AX13" s="20"/>
      <c r="AY13" s="20"/>
      <c r="AZ13" s="20"/>
      <c r="BA13" s="4"/>
      <c r="BB13" s="20"/>
      <c r="BC13" s="20"/>
      <c r="BD13" s="20"/>
      <c r="BE13" s="20"/>
      <c r="BF13" s="4"/>
      <c r="BG13" s="20"/>
      <c r="BH13" s="4"/>
      <c r="BI13" s="4"/>
      <c r="BJ13" s="4"/>
      <c r="BK13" s="4"/>
      <c r="BN13" s="4"/>
      <c r="BO13" s="21"/>
      <c r="BP13" s="4"/>
      <c r="BQ13" s="4"/>
      <c r="BR13" s="4"/>
    </row>
    <row r="14" spans="1:70">
      <c r="B14" s="29"/>
      <c r="C14" s="29"/>
      <c r="D14" s="29"/>
      <c r="E14" s="9" t="s">
        <v>91</v>
      </c>
      <c r="F14" s="11" t="s">
        <v>366</v>
      </c>
      <c r="G14" s="11" t="s">
        <v>92</v>
      </c>
      <c r="AO14" s="30"/>
      <c r="AX14" s="20"/>
      <c r="AY14" s="20"/>
      <c r="AZ14" s="20"/>
      <c r="BB14" s="20"/>
      <c r="BC14" s="20"/>
      <c r="BD14" s="20"/>
      <c r="BE14" s="20"/>
      <c r="BG14" s="20"/>
      <c r="BL14" s="31"/>
      <c r="BM14" s="31"/>
      <c r="BO14" s="21"/>
    </row>
    <row r="15" spans="1:70">
      <c r="B15" s="250"/>
      <c r="C15" s="33"/>
      <c r="D15" s="72"/>
      <c r="E15" s="117"/>
      <c r="F15" s="109"/>
      <c r="G15" s="109"/>
      <c r="AO15" s="30"/>
      <c r="AX15" s="20"/>
      <c r="AY15" s="20"/>
      <c r="AZ15" s="20"/>
      <c r="BB15" s="20"/>
      <c r="BC15" s="20"/>
      <c r="BD15" s="20"/>
      <c r="BE15" s="20"/>
      <c r="BG15" s="20"/>
      <c r="BL15" s="31"/>
      <c r="BM15" s="31"/>
      <c r="BO15" s="21"/>
    </row>
    <row r="16" spans="1:70">
      <c r="B16" s="33"/>
      <c r="C16" s="33"/>
      <c r="D16" s="72"/>
      <c r="E16" s="117"/>
      <c r="F16" s="109"/>
      <c r="G16" s="109"/>
      <c r="AO16" s="30"/>
      <c r="AX16" s="20"/>
      <c r="AY16" s="20"/>
      <c r="AZ16" s="20"/>
      <c r="BB16" s="20"/>
      <c r="BC16" s="20"/>
      <c r="BD16" s="20"/>
      <c r="BE16" s="20"/>
      <c r="BG16" s="20"/>
      <c r="BL16" s="31"/>
      <c r="BM16" s="31"/>
      <c r="BO16" s="21"/>
    </row>
    <row r="17" spans="2:70">
      <c r="B17" s="33"/>
      <c r="C17" s="33"/>
      <c r="D17" s="33"/>
      <c r="E17" s="117"/>
      <c r="F17" s="109"/>
      <c r="G17" s="109"/>
      <c r="AO17" s="30"/>
      <c r="AX17" s="20"/>
      <c r="AY17" s="20"/>
      <c r="AZ17" s="20"/>
      <c r="BB17" s="20"/>
      <c r="BC17" s="20"/>
      <c r="BD17" s="20"/>
      <c r="BE17" s="20"/>
      <c r="BG17" s="20"/>
      <c r="BL17" s="31"/>
      <c r="BM17" s="31"/>
      <c r="BO17" s="21"/>
    </row>
    <row r="18" spans="2:70">
      <c r="B18" s="33"/>
      <c r="C18" s="33"/>
      <c r="D18" s="33"/>
      <c r="E18" s="117"/>
      <c r="F18" s="109"/>
      <c r="G18" s="10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U18" s="31"/>
      <c r="V18" s="31"/>
      <c r="W18" s="31"/>
      <c r="X18" s="31"/>
      <c r="Y18" s="31"/>
      <c r="AD18" s="31"/>
      <c r="AE18" s="31"/>
      <c r="AF18" s="31"/>
      <c r="AG18" s="31"/>
      <c r="AH18" s="31"/>
      <c r="AI18" s="31"/>
      <c r="AL18" s="31"/>
      <c r="AM18" s="31"/>
      <c r="AN18" s="31"/>
      <c r="AO18" s="30"/>
      <c r="AQ18" s="31"/>
      <c r="AR18" s="31"/>
      <c r="AS18" s="31"/>
      <c r="AT18" s="31"/>
      <c r="AU18" s="31"/>
      <c r="AV18" s="31"/>
      <c r="AW18" s="31"/>
      <c r="AX18" s="20"/>
      <c r="AY18" s="20"/>
      <c r="AZ18" s="20"/>
      <c r="BB18" s="20"/>
      <c r="BC18" s="20"/>
      <c r="BD18" s="20"/>
      <c r="BE18" s="20"/>
      <c r="BG18" s="20"/>
      <c r="BJ18" s="31"/>
      <c r="BK18" s="31"/>
      <c r="BL18" s="31"/>
      <c r="BM18" s="31"/>
      <c r="BO18" s="21"/>
      <c r="BP18" s="31"/>
      <c r="BQ18" s="31"/>
      <c r="BR18" s="31"/>
    </row>
    <row r="19" spans="2:70">
      <c r="B19" s="29"/>
      <c r="C19" s="29"/>
      <c r="D19" s="29"/>
      <c r="E19" s="29"/>
      <c r="F19" s="29"/>
      <c r="G19" s="29"/>
      <c r="AP19" s="31"/>
      <c r="BM19" s="31"/>
      <c r="BO19" s="21"/>
    </row>
    <row r="20" spans="2:70" ht="7.5" customHeight="1">
      <c r="B20" s="42"/>
      <c r="C20" s="42"/>
      <c r="D20" s="42"/>
      <c r="E20" s="42"/>
      <c r="F20" s="42"/>
      <c r="G20" s="4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U20" s="31"/>
      <c r="V20" s="31"/>
      <c r="W20" s="31"/>
      <c r="X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31"/>
      <c r="AS20" s="31"/>
      <c r="AT20" s="31"/>
      <c r="AU20" s="31"/>
      <c r="AV20" s="31"/>
      <c r="AW20" s="31"/>
      <c r="AX20" s="20"/>
      <c r="AY20" s="20"/>
      <c r="AZ20" s="20"/>
      <c r="BB20" s="20"/>
      <c r="BC20" s="20"/>
      <c r="BD20" s="20"/>
      <c r="BE20" s="20"/>
      <c r="BG20" s="20"/>
      <c r="BJ20" s="31"/>
      <c r="BK20" s="31"/>
      <c r="BL20" s="31"/>
      <c r="BM20" s="31"/>
      <c r="BO20" s="21"/>
      <c r="BP20" s="31"/>
      <c r="BQ20" s="31"/>
      <c r="BR20" s="31"/>
    </row>
    <row r="21" spans="2:70" ht="7.5" customHeight="1">
      <c r="B21" s="29"/>
      <c r="C21" s="29"/>
      <c r="D21" s="29"/>
      <c r="E21" s="29"/>
      <c r="F21" s="29"/>
      <c r="G21" s="29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U21" s="31"/>
      <c r="V21" s="31"/>
      <c r="W21" s="31"/>
      <c r="X21" s="31"/>
      <c r="Y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0"/>
      <c r="AQ21" s="31"/>
      <c r="AR21" s="31"/>
      <c r="AS21" s="31"/>
      <c r="AT21" s="31"/>
      <c r="AU21" s="31"/>
      <c r="AV21" s="31"/>
      <c r="AW21" s="31"/>
      <c r="AX21" s="20"/>
      <c r="AY21" s="20"/>
      <c r="AZ21" s="20"/>
      <c r="BB21" s="20"/>
      <c r="BC21" s="20"/>
      <c r="BD21" s="20"/>
      <c r="BE21" s="20"/>
      <c r="BG21" s="20"/>
      <c r="BJ21" s="31"/>
      <c r="BK21" s="31"/>
      <c r="BL21" s="31"/>
      <c r="BM21" s="31"/>
      <c r="BO21" s="21"/>
      <c r="BP21" s="31"/>
      <c r="BQ21" s="31"/>
      <c r="BR21" s="31"/>
    </row>
    <row r="22" spans="2:70" ht="23.25">
      <c r="B22" s="29"/>
      <c r="C22" s="29"/>
      <c r="D22" s="29"/>
      <c r="E22" s="54" t="s">
        <v>95</v>
      </c>
      <c r="G22" s="29"/>
      <c r="AP22" s="31"/>
      <c r="BM22" s="31"/>
      <c r="BO22" s="21"/>
    </row>
    <row r="23" spans="2:70" ht="16.5" customHeight="1">
      <c r="B23" s="29"/>
      <c r="C23" s="29"/>
      <c r="D23" s="29"/>
      <c r="E23" s="29"/>
      <c r="F23" s="40"/>
      <c r="G23" s="29"/>
      <c r="AP23" s="31"/>
      <c r="BM23" s="31"/>
      <c r="BO23" s="21"/>
    </row>
    <row r="24" spans="2:70" s="25" customFormat="1">
      <c r="B24" s="4"/>
      <c r="C24" s="4"/>
      <c r="D24" s="4"/>
      <c r="E24" s="9" t="s">
        <v>93</v>
      </c>
      <c r="F24" s="52" t="s">
        <v>94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30"/>
      <c r="AP24" s="31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31"/>
      <c r="BN24" s="4"/>
      <c r="BO24" s="4"/>
      <c r="BP24" s="4"/>
      <c r="BQ24" s="4"/>
      <c r="BR24" s="4"/>
    </row>
    <row r="25" spans="2:70">
      <c r="B25" s="37"/>
      <c r="C25" s="34"/>
      <c r="D25" s="34"/>
      <c r="E25" s="48"/>
      <c r="F25" s="53"/>
      <c r="G25" s="51"/>
      <c r="AO25" s="30"/>
      <c r="AP25" s="31"/>
      <c r="BM25" s="31"/>
    </row>
    <row r="26" spans="2:70">
      <c r="B26" s="49"/>
      <c r="C26" s="34"/>
      <c r="D26" s="34"/>
      <c r="E26" s="48"/>
      <c r="F26" s="50"/>
      <c r="G26" s="51"/>
      <c r="AO26" s="30"/>
      <c r="AP26" s="31"/>
      <c r="BM26" s="31"/>
    </row>
    <row r="27" spans="2:70">
      <c r="B27" s="49"/>
      <c r="C27" s="34"/>
      <c r="D27" s="34"/>
      <c r="E27" s="48"/>
      <c r="F27" s="50"/>
      <c r="G27" s="51"/>
      <c r="U27" s="31"/>
      <c r="V27" s="31"/>
      <c r="W27" s="31"/>
      <c r="Y27" s="31"/>
      <c r="AA27" s="31"/>
      <c r="AB27" s="31"/>
      <c r="AD27" s="31"/>
      <c r="AE27" s="31"/>
      <c r="AG27" s="31"/>
      <c r="AH27" s="31"/>
      <c r="AI27" s="31"/>
      <c r="AJ27" s="31"/>
      <c r="AK27" s="31"/>
      <c r="AL27" s="31"/>
      <c r="AM27" s="31"/>
      <c r="AN27" s="31"/>
      <c r="AO27" s="30"/>
      <c r="AP27" s="31"/>
      <c r="AQ27" s="31"/>
      <c r="AR27" s="31"/>
      <c r="AS27" s="31"/>
      <c r="AT27" s="31"/>
      <c r="AU27" s="31"/>
      <c r="AV27" s="31"/>
      <c r="AW27" s="31"/>
      <c r="AY27" s="31"/>
      <c r="AZ27" s="31"/>
      <c r="BA27" s="31"/>
      <c r="BB27" s="31"/>
      <c r="BC27" s="31"/>
      <c r="BD27" s="31"/>
      <c r="BE27" s="31"/>
      <c r="BF27" s="31"/>
      <c r="BG27" s="31"/>
      <c r="BI27" s="31"/>
      <c r="BJ27" s="31"/>
      <c r="BK27" s="31"/>
      <c r="BL27" s="31"/>
      <c r="BM27" s="31"/>
      <c r="BN27" s="31"/>
      <c r="BO27" s="21"/>
      <c r="BP27" s="31"/>
      <c r="BQ27" s="31"/>
      <c r="BR27" s="31"/>
    </row>
    <row r="28" spans="2:70" s="25" customFormat="1">
      <c r="B28" s="37"/>
      <c r="C28" s="34"/>
      <c r="D28" s="34"/>
      <c r="E28" s="48"/>
      <c r="F28" s="53"/>
      <c r="G28" s="5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2:70" s="25" customFormat="1">
      <c r="B29" s="37"/>
      <c r="C29" s="33"/>
      <c r="D29" s="34"/>
      <c r="E29" s="48"/>
      <c r="F29" s="53"/>
      <c r="G29" s="5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2:70" s="25" customFormat="1">
      <c r="B30" s="37"/>
      <c r="C30" s="34"/>
      <c r="D30" s="34"/>
      <c r="E30" s="48"/>
      <c r="F30" s="53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2:70" s="25" customFormat="1">
      <c r="B31" s="37"/>
      <c r="C31" s="34"/>
      <c r="D31" s="34"/>
      <c r="E31" s="48"/>
      <c r="F31" s="53"/>
      <c r="G31" s="5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70" s="25" customFormat="1">
      <c r="B32" s="49"/>
      <c r="C32" s="34"/>
      <c r="D32" s="34"/>
      <c r="E32" s="48"/>
      <c r="F32" s="50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49"/>
      <c r="C33" s="34"/>
      <c r="D33" s="34"/>
      <c r="E33" s="48"/>
      <c r="F33" s="50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49"/>
      <c r="C34" s="34"/>
      <c r="D34" s="34"/>
      <c r="E34" s="48"/>
      <c r="F34" s="50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49"/>
      <c r="C35" s="34"/>
      <c r="D35" s="34"/>
      <c r="E35" s="48"/>
      <c r="F35" s="50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3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3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1"/>
      <c r="C44" s="3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1"/>
      <c r="C45" s="3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1"/>
      <c r="C46" s="3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1"/>
      <c r="C47" s="3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</sheetData>
  <mergeCells count="9">
    <mergeCell ref="BC4:BG4"/>
    <mergeCell ref="BH4:BO4"/>
    <mergeCell ref="AX6:BB6"/>
    <mergeCell ref="AX7:BB7"/>
    <mergeCell ref="AX8:BB8"/>
    <mergeCell ref="T4:AN4"/>
    <mergeCell ref="AP4:AQ4"/>
    <mergeCell ref="AR4:AW4"/>
    <mergeCell ref="AX4:BB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R145"/>
  <sheetViews>
    <sheetView zoomScaleNormal="100" workbookViewId="0">
      <pane xSplit="4" ySplit="5" topLeftCell="AA6" activePane="bottomRight" state="frozen"/>
      <selection pane="topRight" activeCell="E1" sqref="E1"/>
      <selection pane="bottomLeft" activeCell="A6" sqref="A6"/>
      <selection pane="bottomRight" activeCell="AO6" sqref="AO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.5703125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0" ht="23.25">
      <c r="E2" s="2" t="s">
        <v>97</v>
      </c>
      <c r="G2" s="2"/>
      <c r="H2" s="3"/>
    </row>
    <row r="3" spans="1:70" ht="20.25">
      <c r="E3" s="97">
        <v>41866</v>
      </c>
    </row>
    <row r="4" spans="1:70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0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0" s="1" customFormat="1">
      <c r="A6" s="193"/>
      <c r="B6" s="110" t="s">
        <v>678</v>
      </c>
      <c r="C6" s="206" t="s">
        <v>89</v>
      </c>
      <c r="D6" s="206" t="s">
        <v>102</v>
      </c>
      <c r="E6" s="65" t="s">
        <v>679</v>
      </c>
      <c r="F6" s="48" t="s">
        <v>87</v>
      </c>
      <c r="G6" s="48">
        <v>2864993</v>
      </c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682</v>
      </c>
      <c r="U6" s="179"/>
      <c r="V6" s="62"/>
      <c r="W6" s="179"/>
      <c r="X6" s="62" t="s">
        <v>683</v>
      </c>
      <c r="Y6" s="179"/>
      <c r="Z6" s="62" t="s">
        <v>684</v>
      </c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/>
      <c r="AO6" s="109">
        <v>60.47</v>
      </c>
      <c r="AP6" s="66" t="s">
        <v>687</v>
      </c>
      <c r="AQ6" s="66" t="s">
        <v>688</v>
      </c>
      <c r="AR6" s="202"/>
      <c r="AS6" s="202"/>
      <c r="AT6" s="202"/>
      <c r="AU6" s="230">
        <v>4.62</v>
      </c>
      <c r="AV6" s="230">
        <v>9.17</v>
      </c>
      <c r="AW6" s="202"/>
      <c r="AX6" s="257" t="s">
        <v>113</v>
      </c>
      <c r="AY6" s="258"/>
      <c r="AZ6" s="258"/>
      <c r="BA6" s="258"/>
      <c r="BB6" s="259"/>
      <c r="BC6" s="223">
        <v>14.87</v>
      </c>
      <c r="BD6" s="223">
        <v>10</v>
      </c>
      <c r="BE6" s="223">
        <v>10.5</v>
      </c>
      <c r="BF6" s="231">
        <f t="shared" ref="BF6:BF7" si="0">(BE6*BD6*BC6)/1728</f>
        <v>0.90355902777777775</v>
      </c>
      <c r="BG6" s="73">
        <f>4.012+0.25</f>
        <v>4.2619999999999996</v>
      </c>
      <c r="BH6" s="112" t="s">
        <v>65</v>
      </c>
      <c r="BI6" s="68">
        <v>6</v>
      </c>
      <c r="BJ6" s="68">
        <v>12</v>
      </c>
      <c r="BK6" s="68">
        <v>4</v>
      </c>
      <c r="BL6" s="68">
        <f>BI6*BJ6*BK6</f>
        <v>288</v>
      </c>
      <c r="BM6" s="68">
        <f>(BG6*BJ6*BK6)+50</f>
        <v>254.57599999999996</v>
      </c>
      <c r="BN6" s="68" t="s">
        <v>63</v>
      </c>
      <c r="BO6" s="68" t="s">
        <v>69</v>
      </c>
      <c r="BP6" s="199"/>
      <c r="BQ6" s="199"/>
      <c r="BR6" s="199"/>
    </row>
    <row r="7" spans="1:70" s="1" customFormat="1">
      <c r="A7" s="193"/>
      <c r="B7" s="110" t="s">
        <v>680</v>
      </c>
      <c r="C7" s="206" t="s">
        <v>89</v>
      </c>
      <c r="D7" s="206" t="s">
        <v>102</v>
      </c>
      <c r="E7" s="65" t="s">
        <v>681</v>
      </c>
      <c r="F7" s="48" t="s">
        <v>118</v>
      </c>
      <c r="G7" s="48" t="s">
        <v>685</v>
      </c>
      <c r="H7" s="48" t="s">
        <v>74</v>
      </c>
      <c r="I7" s="48" t="s">
        <v>686</v>
      </c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/>
      <c r="U7" s="179"/>
      <c r="V7" s="62"/>
      <c r="W7" s="179"/>
      <c r="X7" s="62"/>
      <c r="Y7" s="179"/>
      <c r="Z7" s="62"/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/>
      <c r="AO7" s="109">
        <v>167.65</v>
      </c>
      <c r="AP7" s="66" t="s">
        <v>689</v>
      </c>
      <c r="AQ7" s="66" t="s">
        <v>690</v>
      </c>
      <c r="AR7" s="202"/>
      <c r="AS7" s="202"/>
      <c r="AT7" s="202"/>
      <c r="AU7" s="230">
        <v>4.5999999999999996</v>
      </c>
      <c r="AV7" s="230">
        <v>10.02</v>
      </c>
      <c r="AW7" s="202"/>
      <c r="AX7" s="256" t="s">
        <v>107</v>
      </c>
      <c r="AY7" s="256"/>
      <c r="AZ7" s="256"/>
      <c r="BA7" s="256"/>
      <c r="BB7" s="256"/>
      <c r="BC7" s="229">
        <v>6.75</v>
      </c>
      <c r="BD7" s="229">
        <v>6.25</v>
      </c>
      <c r="BE7" s="229">
        <v>12.12</v>
      </c>
      <c r="BF7" s="231">
        <f t="shared" si="0"/>
        <v>0.2958984375</v>
      </c>
      <c r="BG7" s="74">
        <v>1.65</v>
      </c>
      <c r="BH7" s="74" t="s">
        <v>65</v>
      </c>
      <c r="BI7" s="74">
        <v>1</v>
      </c>
      <c r="BJ7" s="74">
        <v>42</v>
      </c>
      <c r="BK7" s="74">
        <v>3</v>
      </c>
      <c r="BL7" s="68">
        <f t="shared" ref="BL7" si="1">BI7*BJ7*BK7</f>
        <v>126</v>
      </c>
      <c r="BM7" s="68">
        <f t="shared" ref="BM7" si="2">(BG7*BJ7*BK7)+50</f>
        <v>257.89999999999998</v>
      </c>
      <c r="BN7" s="68" t="s">
        <v>691</v>
      </c>
      <c r="BO7" s="68" t="s">
        <v>69</v>
      </c>
      <c r="BP7" s="199"/>
      <c r="BQ7" s="199"/>
      <c r="BR7" s="199"/>
    </row>
    <row r="8" spans="1:70" s="31" customFormat="1">
      <c r="B8" s="29"/>
      <c r="C8" s="29"/>
      <c r="D8" s="29"/>
      <c r="E8" s="29"/>
      <c r="F8" s="29"/>
      <c r="G8" s="21"/>
      <c r="H8" s="4"/>
      <c r="I8" s="4"/>
      <c r="J8" s="4"/>
      <c r="T8" s="4"/>
      <c r="Z8" s="4"/>
      <c r="AA8" s="4"/>
      <c r="AO8" s="30"/>
      <c r="AP8" s="4"/>
      <c r="AX8" s="20"/>
      <c r="AY8" s="20"/>
      <c r="AZ8" s="20"/>
      <c r="BA8" s="4"/>
      <c r="BB8" s="20"/>
      <c r="BC8" s="20"/>
      <c r="BD8" s="20"/>
      <c r="BE8" s="20"/>
      <c r="BF8" s="4"/>
      <c r="BG8" s="20"/>
      <c r="BH8" s="4"/>
      <c r="BI8" s="4"/>
      <c r="BN8" s="4"/>
      <c r="BO8" s="21"/>
    </row>
    <row r="9" spans="1:70" ht="7.5" customHeight="1">
      <c r="B9" s="42"/>
      <c r="C9" s="42"/>
      <c r="D9" s="42"/>
      <c r="E9" s="42"/>
      <c r="F9" s="42"/>
      <c r="G9" s="4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3"/>
      <c r="U9" s="44"/>
      <c r="V9" s="44"/>
      <c r="W9" s="44"/>
      <c r="X9" s="44"/>
      <c r="Y9" s="44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/>
      <c r="AQ9" s="44"/>
      <c r="AR9" s="44"/>
      <c r="AS9" s="44"/>
      <c r="AT9" s="44"/>
      <c r="AU9" s="44"/>
      <c r="AV9" s="44"/>
      <c r="AW9" s="44"/>
      <c r="AX9" s="46"/>
      <c r="AY9" s="46"/>
      <c r="AZ9" s="46"/>
      <c r="BA9" s="43"/>
      <c r="BB9" s="46"/>
      <c r="BC9" s="46"/>
      <c r="BD9" s="46"/>
      <c r="BE9" s="46"/>
      <c r="BF9" s="43"/>
      <c r="BG9" s="46"/>
      <c r="BH9" s="43"/>
      <c r="BI9" s="43"/>
      <c r="BJ9" s="44"/>
      <c r="BK9" s="44"/>
      <c r="BL9" s="44"/>
      <c r="BM9" s="44"/>
      <c r="BN9" s="43"/>
      <c r="BO9" s="47"/>
      <c r="BP9" s="44"/>
      <c r="BQ9" s="31"/>
      <c r="BR9" s="31"/>
    </row>
    <row r="10" spans="1:70" ht="7.5" customHeight="1">
      <c r="B10" s="29"/>
      <c r="C10" s="29"/>
      <c r="D10" s="29"/>
      <c r="E10" s="29"/>
      <c r="F10" s="29"/>
      <c r="G10" s="2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U10" s="31"/>
      <c r="V10" s="31"/>
      <c r="W10" s="31"/>
      <c r="X10" s="31"/>
      <c r="Y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/>
      <c r="AQ10" s="31"/>
      <c r="AR10" s="31"/>
      <c r="AS10" s="31"/>
      <c r="AT10" s="31"/>
      <c r="AU10" s="31"/>
      <c r="AV10" s="31"/>
      <c r="AW10" s="31"/>
      <c r="AX10" s="20"/>
      <c r="AY10" s="20"/>
      <c r="AZ10" s="20"/>
      <c r="BB10" s="20"/>
      <c r="BC10" s="20"/>
      <c r="BD10" s="20"/>
      <c r="BE10" s="20"/>
      <c r="BG10" s="20"/>
      <c r="BJ10" s="31"/>
      <c r="BK10" s="31"/>
      <c r="BL10" s="31"/>
      <c r="BM10" s="31"/>
      <c r="BO10" s="21"/>
      <c r="BP10" s="31"/>
      <c r="BQ10" s="31"/>
      <c r="BR10" s="31"/>
    </row>
    <row r="11" spans="1:70" ht="23.25">
      <c r="B11" s="29"/>
      <c r="C11" s="29"/>
      <c r="D11" s="29"/>
      <c r="E11" s="41" t="s">
        <v>90</v>
      </c>
      <c r="G11" s="29"/>
      <c r="U11" s="31"/>
      <c r="V11" s="31"/>
      <c r="W11" s="31"/>
      <c r="Y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/>
      <c r="AQ11" s="31"/>
      <c r="AR11" s="31"/>
      <c r="AS11" s="31"/>
      <c r="AT11" s="31"/>
      <c r="AU11" s="31"/>
      <c r="AV11" s="31"/>
      <c r="AW11" s="31"/>
      <c r="AX11" s="20"/>
      <c r="AY11" s="20"/>
      <c r="AZ11" s="20"/>
      <c r="BB11" s="20"/>
      <c r="BC11" s="20"/>
      <c r="BD11" s="20"/>
      <c r="BE11" s="20"/>
      <c r="BG11" s="20"/>
      <c r="BJ11" s="31"/>
      <c r="BK11" s="31"/>
      <c r="BL11" s="31"/>
      <c r="BM11" s="31"/>
      <c r="BO11" s="21"/>
      <c r="BP11" s="31"/>
      <c r="BQ11" s="31"/>
      <c r="BR11" s="31"/>
    </row>
    <row r="12" spans="1:70" s="31" customFormat="1">
      <c r="B12" s="29"/>
      <c r="C12" s="29"/>
      <c r="D12" s="29"/>
      <c r="E12" s="29"/>
      <c r="F12" s="29"/>
      <c r="G12" s="2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30"/>
      <c r="AP12" s="4"/>
      <c r="AQ12" s="4"/>
      <c r="AR12" s="4"/>
      <c r="AS12" s="4"/>
      <c r="AT12" s="4"/>
      <c r="AU12" s="4"/>
      <c r="AV12" s="4"/>
      <c r="AW12" s="4"/>
      <c r="AX12" s="20"/>
      <c r="AY12" s="20"/>
      <c r="AZ12" s="20"/>
      <c r="BA12" s="4"/>
      <c r="BB12" s="20"/>
      <c r="BC12" s="20"/>
      <c r="BD12" s="20"/>
      <c r="BE12" s="20"/>
      <c r="BF12" s="4"/>
      <c r="BG12" s="20"/>
      <c r="BH12" s="4"/>
      <c r="BI12" s="4"/>
      <c r="BJ12" s="4"/>
      <c r="BK12" s="4"/>
      <c r="BN12" s="4"/>
      <c r="BO12" s="21"/>
      <c r="BP12" s="4"/>
      <c r="BQ12" s="4"/>
      <c r="BR12" s="4"/>
    </row>
    <row r="13" spans="1:70">
      <c r="B13" s="29"/>
      <c r="C13" s="29"/>
      <c r="D13" s="29"/>
      <c r="E13" s="9" t="s">
        <v>91</v>
      </c>
      <c r="F13" s="11" t="s">
        <v>366</v>
      </c>
      <c r="G13" s="11" t="s">
        <v>92</v>
      </c>
      <c r="AO13" s="30"/>
      <c r="AX13" s="20"/>
      <c r="AY13" s="20"/>
      <c r="AZ13" s="20"/>
      <c r="BB13" s="20"/>
      <c r="BC13" s="20"/>
      <c r="BD13" s="20"/>
      <c r="BE13" s="20"/>
      <c r="BG13" s="20"/>
      <c r="BL13" s="31"/>
      <c r="BM13" s="31"/>
      <c r="BO13" s="21"/>
    </row>
    <row r="14" spans="1:70">
      <c r="B14" s="33"/>
      <c r="C14" s="33"/>
      <c r="D14" s="72"/>
      <c r="E14" s="117"/>
      <c r="F14" s="109"/>
      <c r="G14" s="109"/>
      <c r="AO14" s="30"/>
      <c r="AX14" s="20"/>
      <c r="AY14" s="20"/>
      <c r="AZ14" s="20"/>
      <c r="BB14" s="20"/>
      <c r="BC14" s="20"/>
      <c r="BD14" s="20"/>
      <c r="BE14" s="20"/>
      <c r="BG14" s="20"/>
      <c r="BL14" s="31"/>
      <c r="BM14" s="31"/>
      <c r="BO14" s="21"/>
    </row>
    <row r="15" spans="1:70">
      <c r="B15" s="33"/>
      <c r="C15" s="33"/>
      <c r="D15" s="72"/>
      <c r="E15" s="117"/>
      <c r="F15" s="109"/>
      <c r="G15" s="109"/>
      <c r="AO15" s="30"/>
      <c r="AX15" s="20"/>
      <c r="AY15" s="20"/>
      <c r="AZ15" s="20"/>
      <c r="BB15" s="20"/>
      <c r="BC15" s="20"/>
      <c r="BD15" s="20"/>
      <c r="BE15" s="20"/>
      <c r="BG15" s="20"/>
      <c r="BL15" s="31"/>
      <c r="BM15" s="31"/>
      <c r="BO15" s="21"/>
    </row>
    <row r="16" spans="1:70">
      <c r="B16" s="33"/>
      <c r="C16" s="33"/>
      <c r="D16" s="33"/>
      <c r="E16" s="117"/>
      <c r="F16" s="109"/>
      <c r="G16" s="109"/>
      <c r="AO16" s="30"/>
      <c r="AX16" s="20"/>
      <c r="AY16" s="20"/>
      <c r="AZ16" s="20"/>
      <c r="BB16" s="20"/>
      <c r="BC16" s="20"/>
      <c r="BD16" s="20"/>
      <c r="BE16" s="20"/>
      <c r="BG16" s="20"/>
      <c r="BL16" s="31"/>
      <c r="BM16" s="31"/>
      <c r="BO16" s="21"/>
    </row>
    <row r="17" spans="2:70">
      <c r="B17" s="33"/>
      <c r="C17" s="33"/>
      <c r="D17" s="33"/>
      <c r="E17" s="117"/>
      <c r="F17" s="109"/>
      <c r="G17" s="10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U17" s="31"/>
      <c r="V17" s="31"/>
      <c r="W17" s="31"/>
      <c r="X17" s="31"/>
      <c r="Y17" s="31"/>
      <c r="AD17" s="31"/>
      <c r="AE17" s="31"/>
      <c r="AF17" s="31"/>
      <c r="AG17" s="31"/>
      <c r="AH17" s="31"/>
      <c r="AI17" s="31"/>
      <c r="AL17" s="31"/>
      <c r="AM17" s="31"/>
      <c r="AN17" s="31"/>
      <c r="AO17" s="30"/>
      <c r="AQ17" s="31"/>
      <c r="AR17" s="31"/>
      <c r="AS17" s="31"/>
      <c r="AT17" s="31"/>
      <c r="AU17" s="31"/>
      <c r="AV17" s="31"/>
      <c r="AW17" s="31"/>
      <c r="AX17" s="20"/>
      <c r="AY17" s="20"/>
      <c r="AZ17" s="20"/>
      <c r="BB17" s="20"/>
      <c r="BC17" s="20"/>
      <c r="BD17" s="20"/>
      <c r="BE17" s="20"/>
      <c r="BG17" s="20"/>
      <c r="BJ17" s="31"/>
      <c r="BK17" s="31"/>
      <c r="BL17" s="31"/>
      <c r="BM17" s="31"/>
      <c r="BO17" s="21"/>
      <c r="BP17" s="31"/>
      <c r="BQ17" s="31"/>
      <c r="BR17" s="31"/>
    </row>
    <row r="18" spans="2:70">
      <c r="B18" s="29"/>
      <c r="C18" s="29"/>
      <c r="D18" s="29"/>
      <c r="E18" s="29"/>
      <c r="F18" s="29"/>
      <c r="G18" s="29"/>
      <c r="AP18" s="31"/>
      <c r="BM18" s="31"/>
      <c r="BO18" s="21"/>
    </row>
    <row r="19" spans="2:70" ht="7.5" customHeight="1">
      <c r="B19" s="42"/>
      <c r="C19" s="42"/>
      <c r="D19" s="42"/>
      <c r="E19" s="42"/>
      <c r="F19" s="42"/>
      <c r="G19" s="4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31"/>
      <c r="AS19" s="31"/>
      <c r="AT19" s="31"/>
      <c r="AU19" s="31"/>
      <c r="AV19" s="31"/>
      <c r="AW19" s="31"/>
      <c r="AX19" s="20"/>
      <c r="AY19" s="20"/>
      <c r="AZ19" s="20"/>
      <c r="BB19" s="20"/>
      <c r="BC19" s="20"/>
      <c r="BD19" s="20"/>
      <c r="BE19" s="20"/>
      <c r="BG19" s="20"/>
      <c r="BJ19" s="31"/>
      <c r="BK19" s="31"/>
      <c r="BL19" s="31"/>
      <c r="BM19" s="31"/>
      <c r="BO19" s="21"/>
      <c r="BP19" s="31"/>
      <c r="BQ19" s="31"/>
      <c r="BR19" s="31"/>
    </row>
    <row r="20" spans="2:70" ht="7.5" customHeight="1">
      <c r="B20" s="29"/>
      <c r="C20" s="29"/>
      <c r="D20" s="29"/>
      <c r="E20" s="29"/>
      <c r="F20" s="29"/>
      <c r="G20" s="2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U20" s="31"/>
      <c r="V20" s="31"/>
      <c r="W20" s="31"/>
      <c r="X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31"/>
      <c r="AS20" s="31"/>
      <c r="AT20" s="31"/>
      <c r="AU20" s="31"/>
      <c r="AV20" s="31"/>
      <c r="AW20" s="31"/>
      <c r="AX20" s="20"/>
      <c r="AY20" s="20"/>
      <c r="AZ20" s="20"/>
      <c r="BB20" s="20"/>
      <c r="BC20" s="20"/>
      <c r="BD20" s="20"/>
      <c r="BE20" s="20"/>
      <c r="BG20" s="20"/>
      <c r="BJ20" s="31"/>
      <c r="BK20" s="31"/>
      <c r="BL20" s="31"/>
      <c r="BM20" s="31"/>
      <c r="BO20" s="21"/>
      <c r="BP20" s="31"/>
      <c r="BQ20" s="31"/>
      <c r="BR20" s="31"/>
    </row>
    <row r="21" spans="2:70" ht="23.25">
      <c r="B21" s="29"/>
      <c r="C21" s="29"/>
      <c r="D21" s="29"/>
      <c r="E21" s="54" t="s">
        <v>95</v>
      </c>
      <c r="G21" s="29"/>
      <c r="AP21" s="31"/>
      <c r="BM21" s="31"/>
      <c r="BO21" s="21"/>
    </row>
    <row r="22" spans="2:70" ht="16.5" customHeight="1">
      <c r="B22" s="29"/>
      <c r="C22" s="29"/>
      <c r="D22" s="29"/>
      <c r="E22" s="29"/>
      <c r="F22" s="40"/>
      <c r="G22" s="29"/>
      <c r="AP22" s="31"/>
      <c r="BM22" s="31"/>
      <c r="BO22" s="21"/>
    </row>
    <row r="23" spans="2:70" s="25" customFormat="1">
      <c r="B23" s="4"/>
      <c r="C23" s="4"/>
      <c r="D23" s="4"/>
      <c r="E23" s="9" t="s">
        <v>93</v>
      </c>
      <c r="F23" s="52" t="s">
        <v>94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0"/>
      <c r="AP23" s="31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31"/>
      <c r="BN23" s="4"/>
      <c r="BO23" s="4"/>
      <c r="BP23" s="4"/>
      <c r="BQ23" s="4"/>
      <c r="BR23" s="4"/>
    </row>
    <row r="24" spans="2:70">
      <c r="B24" s="37"/>
      <c r="C24" s="34"/>
      <c r="D24" s="34"/>
      <c r="E24" s="48"/>
      <c r="F24" s="53"/>
      <c r="G24" s="51"/>
      <c r="AO24" s="30"/>
      <c r="AP24" s="31"/>
      <c r="BM24" s="31"/>
    </row>
    <row r="25" spans="2:70">
      <c r="B25" s="49"/>
      <c r="C25" s="34"/>
      <c r="D25" s="34"/>
      <c r="E25" s="48"/>
      <c r="F25" s="50"/>
      <c r="G25" s="51"/>
      <c r="AO25" s="30"/>
      <c r="AP25" s="31"/>
      <c r="BM25" s="31"/>
    </row>
    <row r="26" spans="2:70">
      <c r="B26" s="49"/>
      <c r="C26" s="34"/>
      <c r="D26" s="34"/>
      <c r="E26" s="48"/>
      <c r="F26" s="50"/>
      <c r="G26" s="51"/>
      <c r="U26" s="31"/>
      <c r="V26" s="31"/>
      <c r="W26" s="31"/>
      <c r="Y26" s="31"/>
      <c r="AA26" s="31"/>
      <c r="AB26" s="31"/>
      <c r="AD26" s="31"/>
      <c r="AE26" s="31"/>
      <c r="AG26" s="31"/>
      <c r="AH26" s="31"/>
      <c r="AI26" s="31"/>
      <c r="AJ26" s="31"/>
      <c r="AK26" s="31"/>
      <c r="AL26" s="31"/>
      <c r="AM26" s="31"/>
      <c r="AN26" s="31"/>
      <c r="AO26" s="30"/>
      <c r="AP26" s="31"/>
      <c r="AQ26" s="31"/>
      <c r="AR26" s="31"/>
      <c r="AS26" s="31"/>
      <c r="AT26" s="31"/>
      <c r="AU26" s="31"/>
      <c r="AV26" s="31"/>
      <c r="AW26" s="31"/>
      <c r="AY26" s="31"/>
      <c r="AZ26" s="31"/>
      <c r="BA26" s="31"/>
      <c r="BB26" s="31"/>
      <c r="BC26" s="31"/>
      <c r="BD26" s="31"/>
      <c r="BE26" s="31"/>
      <c r="BF26" s="31"/>
      <c r="BG26" s="31"/>
      <c r="BI26" s="31"/>
      <c r="BJ26" s="31"/>
      <c r="BK26" s="31"/>
      <c r="BL26" s="31"/>
      <c r="BM26" s="31"/>
      <c r="BN26" s="31"/>
      <c r="BO26" s="21"/>
      <c r="BP26" s="31"/>
      <c r="BQ26" s="31"/>
      <c r="BR26" s="31"/>
    </row>
    <row r="27" spans="2:70" s="25" customFormat="1">
      <c r="B27" s="37"/>
      <c r="C27" s="34"/>
      <c r="D27" s="34"/>
      <c r="E27" s="48"/>
      <c r="F27" s="53"/>
      <c r="G27" s="5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2:70" s="25" customFormat="1">
      <c r="B28" s="37"/>
      <c r="C28" s="33"/>
      <c r="D28" s="34"/>
      <c r="E28" s="48"/>
      <c r="F28" s="53"/>
      <c r="G28" s="5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2:70" s="25" customFormat="1">
      <c r="B29" s="37"/>
      <c r="C29" s="34"/>
      <c r="D29" s="34"/>
      <c r="E29" s="48"/>
      <c r="F29" s="53"/>
      <c r="G29" s="5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2:70" s="25" customFormat="1">
      <c r="B30" s="37"/>
      <c r="C30" s="34"/>
      <c r="D30" s="34"/>
      <c r="E30" s="48"/>
      <c r="F30" s="53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2:70" s="25" customFormat="1">
      <c r="B31" s="49"/>
      <c r="C31" s="34"/>
      <c r="D31" s="34"/>
      <c r="E31" s="48"/>
      <c r="F31" s="50"/>
      <c r="G31" s="5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70" s="25" customFormat="1">
      <c r="B32" s="49"/>
      <c r="C32" s="34"/>
      <c r="D32" s="34"/>
      <c r="E32" s="48"/>
      <c r="F32" s="50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49"/>
      <c r="C33" s="34"/>
      <c r="D33" s="34"/>
      <c r="E33" s="48"/>
      <c r="F33" s="50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49"/>
      <c r="C34" s="34"/>
      <c r="D34" s="34"/>
      <c r="E34" s="48"/>
      <c r="F34" s="50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4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37"/>
      <c r="C41" s="33"/>
      <c r="D41" s="34"/>
      <c r="E41" s="48"/>
      <c r="F41" s="53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3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1"/>
      <c r="C43" s="3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1"/>
      <c r="C44" s="3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1"/>
      <c r="C45" s="3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1"/>
      <c r="C46" s="3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1"/>
      <c r="C47" s="3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</sheetData>
  <mergeCells count="8">
    <mergeCell ref="AX6:BB6"/>
    <mergeCell ref="AX7:BB7"/>
    <mergeCell ref="BC4:BG4"/>
    <mergeCell ref="BH4:BO4"/>
    <mergeCell ref="T4:AN4"/>
    <mergeCell ref="AP4:AQ4"/>
    <mergeCell ref="AX4:BB4"/>
    <mergeCell ref="AR4:AW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R145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.5703125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0" ht="23.25">
      <c r="E2" s="2" t="s">
        <v>97</v>
      </c>
      <c r="G2" s="2"/>
      <c r="H2" s="3"/>
    </row>
    <row r="3" spans="1:70" ht="20.25">
      <c r="E3" s="97">
        <v>41852</v>
      </c>
    </row>
    <row r="4" spans="1:70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0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0" s="1" customFormat="1" ht="45">
      <c r="A6" s="193"/>
      <c r="B6" s="206" t="s">
        <v>692</v>
      </c>
      <c r="C6" s="206" t="s">
        <v>89</v>
      </c>
      <c r="D6" s="233" t="s">
        <v>693</v>
      </c>
      <c r="E6" s="65" t="s">
        <v>694</v>
      </c>
      <c r="F6" s="48" t="s">
        <v>68</v>
      </c>
      <c r="G6" s="48" t="s">
        <v>695</v>
      </c>
      <c r="H6" s="48" t="s">
        <v>68</v>
      </c>
      <c r="I6" s="48" t="s">
        <v>696</v>
      </c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697</v>
      </c>
      <c r="U6" s="179"/>
      <c r="V6" s="62"/>
      <c r="W6" s="179"/>
      <c r="X6" s="62" t="s">
        <v>698</v>
      </c>
      <c r="Y6" s="179"/>
      <c r="Z6" s="62" t="s">
        <v>699</v>
      </c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>
        <v>49096</v>
      </c>
      <c r="AO6" s="109">
        <v>50.86</v>
      </c>
      <c r="AP6" s="234" t="s">
        <v>700</v>
      </c>
      <c r="AQ6" s="235">
        <v>10038568738407</v>
      </c>
      <c r="AR6" s="236" t="s">
        <v>701</v>
      </c>
      <c r="AS6" s="236" t="s">
        <v>702</v>
      </c>
      <c r="AT6" s="236" t="s">
        <v>703</v>
      </c>
      <c r="AU6" s="202"/>
      <c r="AV6" s="202"/>
      <c r="AW6" s="202"/>
      <c r="AX6" s="74" t="s">
        <v>704</v>
      </c>
      <c r="AY6" s="74" t="s">
        <v>704</v>
      </c>
      <c r="AZ6" s="74" t="s">
        <v>704</v>
      </c>
      <c r="BA6" s="237" t="s">
        <v>705</v>
      </c>
      <c r="BB6" s="74" t="s">
        <v>706</v>
      </c>
      <c r="BC6" s="223">
        <v>24</v>
      </c>
      <c r="BD6" s="223">
        <v>5.5</v>
      </c>
      <c r="BE6" s="223">
        <v>3.5</v>
      </c>
      <c r="BF6" s="237" t="s">
        <v>705</v>
      </c>
      <c r="BG6" s="74" t="s">
        <v>706</v>
      </c>
      <c r="BH6" s="112"/>
      <c r="BI6" s="68">
        <v>1</v>
      </c>
      <c r="BJ6" s="68">
        <v>14</v>
      </c>
      <c r="BK6" s="68">
        <v>12</v>
      </c>
      <c r="BL6" s="68">
        <v>168</v>
      </c>
      <c r="BM6" s="238" t="s">
        <v>707</v>
      </c>
      <c r="BN6" s="238" t="s">
        <v>708</v>
      </c>
      <c r="BO6" s="68" t="s">
        <v>69</v>
      </c>
      <c r="BP6" s="199"/>
      <c r="BQ6" s="199"/>
      <c r="BR6" s="199"/>
    </row>
    <row r="7" spans="1:70" s="1" customFormat="1" ht="45">
      <c r="A7" s="193"/>
      <c r="B7" s="206" t="s">
        <v>709</v>
      </c>
      <c r="C7" s="206" t="s">
        <v>89</v>
      </c>
      <c r="D7" s="206" t="s">
        <v>710</v>
      </c>
      <c r="E7" s="65" t="s">
        <v>711</v>
      </c>
      <c r="F7" s="48" t="s">
        <v>712</v>
      </c>
      <c r="G7" s="48" t="s">
        <v>713</v>
      </c>
      <c r="H7" s="108"/>
      <c r="I7" s="108"/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 t="s">
        <v>714</v>
      </c>
      <c r="U7" s="179"/>
      <c r="V7" s="62"/>
      <c r="W7" s="179"/>
      <c r="X7" s="62" t="s">
        <v>715</v>
      </c>
      <c r="Y7" s="179"/>
      <c r="Z7" s="62" t="s">
        <v>716</v>
      </c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/>
      <c r="AO7" s="109">
        <v>48.78</v>
      </c>
      <c r="AP7" s="234" t="s">
        <v>717</v>
      </c>
      <c r="AQ7" s="235">
        <v>10038568738452</v>
      </c>
      <c r="AR7" s="202"/>
      <c r="AS7" s="202"/>
      <c r="AT7" s="202"/>
      <c r="AU7" s="236" t="s">
        <v>718</v>
      </c>
      <c r="AV7" s="236" t="s">
        <v>719</v>
      </c>
      <c r="AW7" s="202"/>
      <c r="AX7" s="74" t="s">
        <v>704</v>
      </c>
      <c r="AY7" s="74" t="s">
        <v>704</v>
      </c>
      <c r="AZ7" s="74" t="s">
        <v>704</v>
      </c>
      <c r="BA7" s="237" t="s">
        <v>720</v>
      </c>
      <c r="BB7" s="74" t="s">
        <v>721</v>
      </c>
      <c r="BC7" s="229">
        <v>3</v>
      </c>
      <c r="BD7" s="229">
        <v>3</v>
      </c>
      <c r="BE7" s="229">
        <v>5.5</v>
      </c>
      <c r="BF7" s="237" t="s">
        <v>720</v>
      </c>
      <c r="BG7" s="74" t="s">
        <v>721</v>
      </c>
      <c r="BH7" s="112"/>
      <c r="BI7" s="74">
        <v>1</v>
      </c>
      <c r="BJ7" s="74">
        <v>40</v>
      </c>
      <c r="BK7" s="74">
        <v>11</v>
      </c>
      <c r="BL7" s="68">
        <v>440</v>
      </c>
      <c r="BM7" s="238" t="s">
        <v>722</v>
      </c>
      <c r="BN7" s="238" t="s">
        <v>723</v>
      </c>
      <c r="BO7" s="68" t="s">
        <v>69</v>
      </c>
      <c r="BP7" s="199"/>
      <c r="BQ7" s="199"/>
      <c r="BR7" s="199"/>
    </row>
    <row r="8" spans="1:70" s="31" customFormat="1">
      <c r="B8" s="29"/>
      <c r="C8" s="29"/>
      <c r="D8" s="29"/>
      <c r="E8" s="29"/>
      <c r="F8" s="29"/>
      <c r="G8" s="21"/>
      <c r="H8" s="4"/>
      <c r="I8" s="4"/>
      <c r="J8" s="4"/>
      <c r="T8" s="4"/>
      <c r="Z8" s="4"/>
      <c r="AA8" s="4"/>
      <c r="AO8" s="30"/>
      <c r="AP8" s="4"/>
      <c r="AX8" s="20"/>
      <c r="AY8" s="20"/>
      <c r="AZ8" s="20"/>
      <c r="BA8" s="4"/>
      <c r="BB8" s="20"/>
      <c r="BC8" s="20"/>
      <c r="BD8" s="20"/>
      <c r="BE8" s="20"/>
      <c r="BF8" s="4"/>
      <c r="BG8" s="20"/>
      <c r="BH8" s="4"/>
      <c r="BI8" s="4"/>
      <c r="BN8" s="4"/>
      <c r="BO8" s="21"/>
    </row>
    <row r="9" spans="1:70" ht="7.5" customHeight="1">
      <c r="B9" s="42"/>
      <c r="C9" s="42"/>
      <c r="D9" s="42"/>
      <c r="E9" s="42"/>
      <c r="F9" s="42"/>
      <c r="G9" s="4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3"/>
      <c r="U9" s="44"/>
      <c r="V9" s="44"/>
      <c r="W9" s="44"/>
      <c r="X9" s="44"/>
      <c r="Y9" s="44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/>
      <c r="AQ9" s="44"/>
      <c r="AR9" s="44"/>
      <c r="AS9" s="44"/>
      <c r="AT9" s="44"/>
      <c r="AU9" s="44"/>
      <c r="AV9" s="44"/>
      <c r="AW9" s="44"/>
      <c r="AX9" s="46"/>
      <c r="AY9" s="46"/>
      <c r="AZ9" s="46"/>
      <c r="BA9" s="43"/>
      <c r="BB9" s="46"/>
      <c r="BC9" s="46"/>
      <c r="BD9" s="46"/>
      <c r="BE9" s="46"/>
      <c r="BF9" s="43"/>
      <c r="BG9" s="46"/>
      <c r="BH9" s="43"/>
      <c r="BI9" s="43"/>
      <c r="BJ9" s="44"/>
      <c r="BK9" s="44"/>
      <c r="BL9" s="44"/>
      <c r="BM9" s="44"/>
      <c r="BN9" s="43"/>
      <c r="BO9" s="47"/>
      <c r="BP9" s="44"/>
      <c r="BQ9" s="31"/>
      <c r="BR9" s="31"/>
    </row>
    <row r="10" spans="1:70" ht="7.5" customHeight="1">
      <c r="B10" s="29"/>
      <c r="C10" s="29"/>
      <c r="D10" s="29"/>
      <c r="E10" s="29"/>
      <c r="F10" s="29"/>
      <c r="G10" s="2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U10" s="31"/>
      <c r="V10" s="31"/>
      <c r="W10" s="31"/>
      <c r="X10" s="31"/>
      <c r="Y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0"/>
      <c r="AQ10" s="31"/>
      <c r="AR10" s="31"/>
      <c r="AS10" s="31"/>
      <c r="AT10" s="31"/>
      <c r="AU10" s="31"/>
      <c r="AV10" s="31"/>
      <c r="AW10" s="31"/>
      <c r="AX10" s="20"/>
      <c r="AY10" s="20"/>
      <c r="AZ10" s="20"/>
      <c r="BB10" s="20"/>
      <c r="BC10" s="20"/>
      <c r="BD10" s="20"/>
      <c r="BE10" s="20"/>
      <c r="BG10" s="20"/>
      <c r="BJ10" s="31"/>
      <c r="BK10" s="31"/>
      <c r="BL10" s="31"/>
      <c r="BM10" s="31"/>
      <c r="BO10" s="21"/>
      <c r="BP10" s="31"/>
      <c r="BQ10" s="31"/>
      <c r="BR10" s="31"/>
    </row>
    <row r="11" spans="1:70" ht="23.25">
      <c r="B11" s="29"/>
      <c r="C11" s="29"/>
      <c r="D11" s="29"/>
      <c r="E11" s="41" t="s">
        <v>90</v>
      </c>
      <c r="G11" s="29"/>
      <c r="U11" s="31"/>
      <c r="V11" s="31"/>
      <c r="W11" s="31"/>
      <c r="Y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0"/>
      <c r="AQ11" s="31"/>
      <c r="AR11" s="31"/>
      <c r="AS11" s="31"/>
      <c r="AT11" s="31"/>
      <c r="AU11" s="31"/>
      <c r="AV11" s="31"/>
      <c r="AW11" s="31"/>
      <c r="AX11" s="20"/>
      <c r="AY11" s="20"/>
      <c r="AZ11" s="20"/>
      <c r="BB11" s="20"/>
      <c r="BC11" s="20"/>
      <c r="BD11" s="20"/>
      <c r="BE11" s="20"/>
      <c r="BG11" s="20"/>
      <c r="BJ11" s="31"/>
      <c r="BK11" s="31"/>
      <c r="BL11" s="31"/>
      <c r="BM11" s="31"/>
      <c r="BO11" s="21"/>
      <c r="BP11" s="31"/>
      <c r="BQ11" s="31"/>
      <c r="BR11" s="31"/>
    </row>
    <row r="12" spans="1:70" s="31" customFormat="1">
      <c r="B12" s="29"/>
      <c r="C12" s="29"/>
      <c r="D12" s="29"/>
      <c r="E12" s="29"/>
      <c r="F12" s="29"/>
      <c r="G12" s="2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30"/>
      <c r="AP12" s="4"/>
      <c r="AQ12" s="4"/>
      <c r="AR12" s="4"/>
      <c r="AS12" s="4"/>
      <c r="AT12" s="4"/>
      <c r="AU12" s="4"/>
      <c r="AV12" s="4"/>
      <c r="AW12" s="4"/>
      <c r="AX12" s="20"/>
      <c r="AY12" s="20"/>
      <c r="AZ12" s="20"/>
      <c r="BA12" s="4"/>
      <c r="BB12" s="20"/>
      <c r="BC12" s="20"/>
      <c r="BD12" s="20"/>
      <c r="BE12" s="20"/>
      <c r="BF12" s="4"/>
      <c r="BG12" s="20"/>
      <c r="BH12" s="4"/>
      <c r="BI12" s="4"/>
      <c r="BJ12" s="4"/>
      <c r="BK12" s="4"/>
      <c r="BN12" s="4"/>
      <c r="BO12" s="21"/>
      <c r="BP12" s="4"/>
      <c r="BQ12" s="4"/>
      <c r="BR12" s="4"/>
    </row>
    <row r="13" spans="1:70">
      <c r="B13" s="29"/>
      <c r="C13" s="29"/>
      <c r="D13" s="29"/>
      <c r="E13" s="9" t="s">
        <v>91</v>
      </c>
      <c r="F13" s="11" t="s">
        <v>366</v>
      </c>
      <c r="G13" s="11" t="s">
        <v>92</v>
      </c>
      <c r="AO13" s="30"/>
      <c r="AX13" s="20"/>
      <c r="AY13" s="20"/>
      <c r="AZ13" s="20"/>
      <c r="BB13" s="20"/>
      <c r="BC13" s="20"/>
      <c r="BD13" s="20"/>
      <c r="BE13" s="20"/>
      <c r="BG13" s="20"/>
      <c r="BL13" s="31"/>
      <c r="BM13" s="31"/>
      <c r="BO13" s="21"/>
    </row>
    <row r="14" spans="1:70">
      <c r="B14" s="33" t="s">
        <v>724</v>
      </c>
      <c r="C14" s="33" t="s">
        <v>89</v>
      </c>
      <c r="D14" s="72" t="s">
        <v>725</v>
      </c>
      <c r="E14" s="117">
        <v>41852</v>
      </c>
      <c r="F14" s="109">
        <v>42.87</v>
      </c>
      <c r="G14" s="109">
        <v>24.96</v>
      </c>
      <c r="AO14" s="30"/>
      <c r="AX14" s="20"/>
      <c r="AY14" s="20"/>
      <c r="AZ14" s="20"/>
      <c r="BB14" s="20"/>
      <c r="BC14" s="20"/>
      <c r="BD14" s="20"/>
      <c r="BE14" s="20"/>
      <c r="BG14" s="20"/>
      <c r="BL14" s="31"/>
      <c r="BM14" s="31"/>
      <c r="BO14" s="21"/>
    </row>
    <row r="15" spans="1:70">
      <c r="B15" s="33" t="s">
        <v>726</v>
      </c>
      <c r="C15" s="33" t="s">
        <v>89</v>
      </c>
      <c r="D15" s="72" t="s">
        <v>725</v>
      </c>
      <c r="E15" s="117">
        <v>41852</v>
      </c>
      <c r="F15" s="109">
        <v>164.03</v>
      </c>
      <c r="G15" s="109">
        <v>81.599999999999994</v>
      </c>
      <c r="AO15" s="30"/>
      <c r="AX15" s="20"/>
      <c r="AY15" s="20"/>
      <c r="AZ15" s="20"/>
      <c r="BB15" s="20"/>
      <c r="BC15" s="20"/>
      <c r="BD15" s="20"/>
      <c r="BE15" s="20"/>
      <c r="BG15" s="20"/>
      <c r="BL15" s="31"/>
      <c r="BM15" s="31"/>
      <c r="BO15" s="21"/>
    </row>
    <row r="16" spans="1:70">
      <c r="B16" s="33"/>
      <c r="C16" s="33"/>
      <c r="D16" s="33"/>
      <c r="E16" s="117"/>
      <c r="F16" s="109"/>
      <c r="G16" s="109"/>
      <c r="AO16" s="30"/>
      <c r="AX16" s="20"/>
      <c r="AY16" s="20"/>
      <c r="AZ16" s="20"/>
      <c r="BB16" s="20"/>
      <c r="BC16" s="20"/>
      <c r="BD16" s="20"/>
      <c r="BE16" s="20"/>
      <c r="BG16" s="20"/>
      <c r="BL16" s="31"/>
      <c r="BM16" s="31"/>
      <c r="BO16" s="21"/>
    </row>
    <row r="17" spans="2:70">
      <c r="B17" s="33"/>
      <c r="C17" s="33"/>
      <c r="D17" s="33"/>
      <c r="E17" s="117"/>
      <c r="F17" s="109"/>
      <c r="G17" s="10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U17" s="31"/>
      <c r="V17" s="31"/>
      <c r="W17" s="31"/>
      <c r="X17" s="31"/>
      <c r="Y17" s="31"/>
      <c r="AD17" s="31"/>
      <c r="AE17" s="31"/>
      <c r="AF17" s="31"/>
      <c r="AG17" s="31"/>
      <c r="AH17" s="31"/>
      <c r="AI17" s="31"/>
      <c r="AL17" s="31"/>
      <c r="AM17" s="31"/>
      <c r="AN17" s="31"/>
      <c r="AO17" s="30"/>
      <c r="AQ17" s="31"/>
      <c r="AR17" s="31"/>
      <c r="AS17" s="31"/>
      <c r="AT17" s="31"/>
      <c r="AU17" s="31"/>
      <c r="AV17" s="31"/>
      <c r="AW17" s="31"/>
      <c r="AX17" s="20"/>
      <c r="AY17" s="20"/>
      <c r="AZ17" s="20"/>
      <c r="BB17" s="20"/>
      <c r="BC17" s="20"/>
      <c r="BD17" s="20"/>
      <c r="BE17" s="20"/>
      <c r="BG17" s="20"/>
      <c r="BJ17" s="31"/>
      <c r="BK17" s="31"/>
      <c r="BL17" s="31"/>
      <c r="BM17" s="31"/>
      <c r="BO17" s="21"/>
      <c r="BP17" s="31"/>
      <c r="BQ17" s="31"/>
      <c r="BR17" s="31"/>
    </row>
    <row r="18" spans="2:70">
      <c r="B18" s="29"/>
      <c r="C18" s="29"/>
      <c r="D18" s="29"/>
      <c r="E18" s="29"/>
      <c r="F18" s="29"/>
      <c r="G18" s="29"/>
      <c r="AP18" s="31"/>
      <c r="BM18" s="31"/>
      <c r="BO18" s="21"/>
    </row>
    <row r="19" spans="2:70" ht="7.5" customHeight="1">
      <c r="B19" s="42"/>
      <c r="C19" s="42"/>
      <c r="D19" s="42"/>
      <c r="E19" s="42"/>
      <c r="F19" s="42"/>
      <c r="G19" s="4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31"/>
      <c r="AS19" s="31"/>
      <c r="AT19" s="31"/>
      <c r="AU19" s="31"/>
      <c r="AV19" s="31"/>
      <c r="AW19" s="31"/>
      <c r="AX19" s="20"/>
      <c r="AY19" s="20"/>
      <c r="AZ19" s="20"/>
      <c r="BB19" s="20"/>
      <c r="BC19" s="20"/>
      <c r="BD19" s="20"/>
      <c r="BE19" s="20"/>
      <c r="BG19" s="20"/>
      <c r="BJ19" s="31"/>
      <c r="BK19" s="31"/>
      <c r="BL19" s="31"/>
      <c r="BM19" s="31"/>
      <c r="BO19" s="21"/>
      <c r="BP19" s="31"/>
      <c r="BQ19" s="31"/>
      <c r="BR19" s="31"/>
    </row>
    <row r="20" spans="2:70" ht="7.5" customHeight="1">
      <c r="B20" s="29"/>
      <c r="C20" s="29"/>
      <c r="D20" s="29"/>
      <c r="E20" s="29"/>
      <c r="F20" s="29"/>
      <c r="G20" s="29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U20" s="31"/>
      <c r="V20" s="31"/>
      <c r="W20" s="31"/>
      <c r="X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31"/>
      <c r="AS20" s="31"/>
      <c r="AT20" s="31"/>
      <c r="AU20" s="31"/>
      <c r="AV20" s="31"/>
      <c r="AW20" s="31"/>
      <c r="AX20" s="20"/>
      <c r="AY20" s="20"/>
      <c r="AZ20" s="20"/>
      <c r="BB20" s="20"/>
      <c r="BC20" s="20"/>
      <c r="BD20" s="20"/>
      <c r="BE20" s="20"/>
      <c r="BG20" s="20"/>
      <c r="BJ20" s="31"/>
      <c r="BK20" s="31"/>
      <c r="BL20" s="31"/>
      <c r="BM20" s="31"/>
      <c r="BO20" s="21"/>
      <c r="BP20" s="31"/>
      <c r="BQ20" s="31"/>
      <c r="BR20" s="31"/>
    </row>
    <row r="21" spans="2:70" ht="23.25">
      <c r="B21" s="29"/>
      <c r="C21" s="29"/>
      <c r="D21" s="29"/>
      <c r="E21" s="54" t="s">
        <v>95</v>
      </c>
      <c r="G21" s="29"/>
      <c r="AP21" s="31"/>
      <c r="BM21" s="31"/>
      <c r="BO21" s="21"/>
    </row>
    <row r="22" spans="2:70" ht="16.5" customHeight="1">
      <c r="B22" s="29"/>
      <c r="C22" s="29"/>
      <c r="D22" s="29"/>
      <c r="E22" s="29"/>
      <c r="F22" s="40"/>
      <c r="G22" s="29"/>
      <c r="AP22" s="31"/>
      <c r="BM22" s="31"/>
      <c r="BO22" s="21"/>
    </row>
    <row r="23" spans="2:70" s="25" customFormat="1">
      <c r="B23" s="4"/>
      <c r="C23" s="4"/>
      <c r="D23" s="4"/>
      <c r="E23" s="9" t="s">
        <v>93</v>
      </c>
      <c r="F23" s="52" t="s">
        <v>94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0"/>
      <c r="AP23" s="31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31"/>
      <c r="BN23" s="4"/>
      <c r="BO23" s="4"/>
      <c r="BP23" s="4"/>
      <c r="BQ23" s="4"/>
      <c r="BR23" s="4"/>
    </row>
    <row r="24" spans="2:70">
      <c r="B24" s="37"/>
      <c r="C24" s="34"/>
      <c r="D24" s="34"/>
      <c r="E24" s="48"/>
      <c r="F24" s="53"/>
      <c r="G24" s="51"/>
      <c r="AO24" s="30"/>
      <c r="AP24" s="31"/>
      <c r="BM24" s="31"/>
    </row>
    <row r="25" spans="2:70">
      <c r="B25" s="49"/>
      <c r="C25" s="34"/>
      <c r="D25" s="34"/>
      <c r="E25" s="48"/>
      <c r="F25" s="50"/>
      <c r="G25" s="51"/>
      <c r="AO25" s="30"/>
      <c r="AP25" s="31"/>
      <c r="BM25" s="31"/>
    </row>
    <row r="26" spans="2:70">
      <c r="B26" s="49"/>
      <c r="C26" s="34"/>
      <c r="D26" s="34"/>
      <c r="E26" s="48"/>
      <c r="F26" s="50"/>
      <c r="G26" s="51"/>
      <c r="U26" s="31"/>
      <c r="V26" s="31"/>
      <c r="W26" s="31"/>
      <c r="Y26" s="31"/>
      <c r="AA26" s="31"/>
      <c r="AB26" s="31"/>
      <c r="AD26" s="31"/>
      <c r="AE26" s="31"/>
      <c r="AG26" s="31"/>
      <c r="AH26" s="31"/>
      <c r="AI26" s="31"/>
      <c r="AJ26" s="31"/>
      <c r="AK26" s="31"/>
      <c r="AL26" s="31"/>
      <c r="AM26" s="31"/>
      <c r="AN26" s="31"/>
      <c r="AO26" s="30"/>
      <c r="AP26" s="31"/>
      <c r="AQ26" s="31"/>
      <c r="AR26" s="31"/>
      <c r="AS26" s="31"/>
      <c r="AT26" s="31"/>
      <c r="AU26" s="31"/>
      <c r="AV26" s="31"/>
      <c r="AW26" s="31"/>
      <c r="AY26" s="31"/>
      <c r="AZ26" s="31"/>
      <c r="BA26" s="31"/>
      <c r="BB26" s="31"/>
      <c r="BC26" s="31"/>
      <c r="BD26" s="31"/>
      <c r="BE26" s="31"/>
      <c r="BF26" s="31"/>
      <c r="BG26" s="31"/>
      <c r="BI26" s="31"/>
      <c r="BJ26" s="31"/>
      <c r="BK26" s="31"/>
      <c r="BL26" s="31"/>
      <c r="BM26" s="31"/>
      <c r="BN26" s="31"/>
      <c r="BO26" s="21"/>
      <c r="BP26" s="31"/>
      <c r="BQ26" s="31"/>
      <c r="BR26" s="31"/>
    </row>
    <row r="27" spans="2:70" s="25" customFormat="1">
      <c r="B27" s="37"/>
      <c r="C27" s="34"/>
      <c r="D27" s="34"/>
      <c r="E27" s="48"/>
      <c r="F27" s="53"/>
      <c r="G27" s="5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2:70" s="25" customFormat="1">
      <c r="B28" s="37"/>
      <c r="C28" s="33"/>
      <c r="D28" s="34"/>
      <c r="E28" s="48"/>
      <c r="F28" s="53"/>
      <c r="G28" s="5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2:70" s="25" customFormat="1">
      <c r="B29" s="37"/>
      <c r="C29" s="34"/>
      <c r="D29" s="34"/>
      <c r="E29" s="48"/>
      <c r="F29" s="53"/>
      <c r="G29" s="5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2:70" s="25" customFormat="1">
      <c r="B30" s="37"/>
      <c r="C30" s="34"/>
      <c r="D30" s="34"/>
      <c r="E30" s="48"/>
      <c r="F30" s="53"/>
      <c r="G30" s="5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2:70" s="25" customFormat="1">
      <c r="B31" s="49"/>
      <c r="C31" s="34"/>
      <c r="D31" s="34"/>
      <c r="E31" s="48"/>
      <c r="F31" s="50"/>
      <c r="G31" s="5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70" s="25" customFormat="1">
      <c r="B32" s="49"/>
      <c r="C32" s="34"/>
      <c r="D32" s="34"/>
      <c r="E32" s="48"/>
      <c r="F32" s="50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49"/>
      <c r="C33" s="34"/>
      <c r="D33" s="34"/>
      <c r="E33" s="48"/>
      <c r="F33" s="50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49"/>
      <c r="C34" s="34"/>
      <c r="D34" s="34"/>
      <c r="E34" s="48"/>
      <c r="F34" s="50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4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37"/>
      <c r="C41" s="33"/>
      <c r="D41" s="34"/>
      <c r="E41" s="48"/>
      <c r="F41" s="53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3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1"/>
      <c r="C43" s="31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1"/>
      <c r="C44" s="31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1"/>
      <c r="C45" s="31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1"/>
      <c r="C46" s="31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1"/>
      <c r="C47" s="31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</sheetData>
  <mergeCells count="6">
    <mergeCell ref="BH4:BO4"/>
    <mergeCell ref="T4:AN4"/>
    <mergeCell ref="AP4:AQ4"/>
    <mergeCell ref="AR4:AW4"/>
    <mergeCell ref="AX4:BB4"/>
    <mergeCell ref="BC4:BG4"/>
  </mergeCells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V15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" style="4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4" ht="23.25">
      <c r="E2" s="2" t="s">
        <v>97</v>
      </c>
      <c r="G2" s="2"/>
      <c r="H2" s="3"/>
    </row>
    <row r="3" spans="1:74" ht="20.25">
      <c r="E3" s="97">
        <v>41835</v>
      </c>
    </row>
    <row r="4" spans="1:7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4" s="1" customFormat="1">
      <c r="A6" s="193"/>
      <c r="B6" s="206">
        <v>1152</v>
      </c>
      <c r="C6" s="206" t="s">
        <v>89</v>
      </c>
      <c r="D6" s="109" t="s">
        <v>630</v>
      </c>
      <c r="E6" s="65" t="s">
        <v>631</v>
      </c>
      <c r="F6" s="108"/>
      <c r="G6" s="108"/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629</v>
      </c>
      <c r="U6" s="179"/>
      <c r="V6" s="62"/>
      <c r="W6" s="179"/>
      <c r="X6" s="62"/>
      <c r="Y6" s="179"/>
      <c r="Z6" s="62"/>
      <c r="AA6" s="62"/>
      <c r="AB6" s="108"/>
      <c r="AC6" s="108"/>
      <c r="AD6" s="108"/>
      <c r="AE6" s="108"/>
      <c r="AF6" s="108"/>
      <c r="AG6" s="108"/>
      <c r="AH6" s="108"/>
      <c r="AI6" s="57"/>
      <c r="AJ6" s="108"/>
      <c r="AK6" s="108"/>
      <c r="AL6" s="108"/>
      <c r="AM6" s="108"/>
      <c r="AN6" s="62"/>
      <c r="AO6" s="56">
        <v>3.4367999999999999</v>
      </c>
      <c r="AP6" s="66" t="s">
        <v>626</v>
      </c>
      <c r="AQ6" s="66" t="s">
        <v>627</v>
      </c>
      <c r="AR6" s="202"/>
      <c r="AS6" s="202"/>
      <c r="AT6" s="202"/>
      <c r="AU6" s="203">
        <v>5.75</v>
      </c>
      <c r="AV6" s="204">
        <v>0.14099999999999999</v>
      </c>
      <c r="AW6" s="203">
        <v>5.468</v>
      </c>
      <c r="AX6" s="257" t="s">
        <v>628</v>
      </c>
      <c r="AY6" s="258"/>
      <c r="AZ6" s="258"/>
      <c r="BA6" s="258"/>
      <c r="BB6" s="259"/>
      <c r="BC6" s="205">
        <v>9</v>
      </c>
      <c r="BD6" s="205">
        <v>9</v>
      </c>
      <c r="BE6" s="205">
        <v>4.5</v>
      </c>
      <c r="BF6" s="204">
        <f t="shared" ref="BF6" si="0">(BE6*BD6*BC6)/1728</f>
        <v>0.2109375</v>
      </c>
      <c r="BG6" s="205">
        <v>0.5</v>
      </c>
      <c r="BH6" s="112" t="s">
        <v>65</v>
      </c>
      <c r="BI6" s="68">
        <v>6</v>
      </c>
      <c r="BJ6" s="68">
        <v>10</v>
      </c>
      <c r="BK6" s="68">
        <v>10</v>
      </c>
      <c r="BL6" s="68">
        <f t="shared" ref="BL6" si="1">BI6*BJ6*BK6</f>
        <v>600</v>
      </c>
      <c r="BM6" s="68">
        <f t="shared" ref="BM6" si="2">(BG6*BJ6*BK6)+50</f>
        <v>100</v>
      </c>
      <c r="BN6" s="113" t="s">
        <v>63</v>
      </c>
      <c r="BO6" s="68" t="s">
        <v>69</v>
      </c>
      <c r="BP6" s="199"/>
      <c r="BQ6" s="199"/>
      <c r="BR6" s="199"/>
    </row>
    <row r="7" spans="1:74" s="1" customFormat="1" ht="30">
      <c r="A7" s="193"/>
      <c r="B7" s="206" t="s">
        <v>585</v>
      </c>
      <c r="C7" s="206" t="s">
        <v>89</v>
      </c>
      <c r="D7" s="206" t="s">
        <v>674</v>
      </c>
      <c r="E7" s="59" t="s">
        <v>596</v>
      </c>
      <c r="F7" s="108" t="s">
        <v>146</v>
      </c>
      <c r="G7" s="108" t="s">
        <v>594</v>
      </c>
      <c r="H7" s="108" t="s">
        <v>146</v>
      </c>
      <c r="I7" s="108" t="s">
        <v>595</v>
      </c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 t="s">
        <v>616</v>
      </c>
      <c r="U7" s="179"/>
      <c r="V7" s="62"/>
      <c r="W7" s="179"/>
      <c r="X7" s="62" t="s">
        <v>617</v>
      </c>
      <c r="Y7" s="179"/>
      <c r="Z7" s="62" t="s">
        <v>618</v>
      </c>
      <c r="AA7" s="62" t="s">
        <v>619</v>
      </c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 t="s">
        <v>620</v>
      </c>
      <c r="AO7" s="56">
        <v>51.12</v>
      </c>
      <c r="AP7" s="66" t="s">
        <v>587</v>
      </c>
      <c r="AQ7" s="66" t="s">
        <v>588</v>
      </c>
      <c r="AR7" s="202"/>
      <c r="AS7" s="202"/>
      <c r="AT7" s="202"/>
      <c r="AU7" s="203">
        <v>9.25</v>
      </c>
      <c r="AV7" s="203">
        <v>11.08</v>
      </c>
      <c r="AW7" s="202"/>
      <c r="AX7" s="256" t="s">
        <v>107</v>
      </c>
      <c r="AY7" s="256"/>
      <c r="AZ7" s="256"/>
      <c r="BA7" s="256"/>
      <c r="BB7" s="256"/>
      <c r="BC7" s="205">
        <v>11.4</v>
      </c>
      <c r="BD7" s="205">
        <v>10.37</v>
      </c>
      <c r="BE7" s="205">
        <v>10.62</v>
      </c>
      <c r="BF7" s="204">
        <f t="shared" ref="BF7" si="3">(BE7*BD7*BC7)/1728</f>
        <v>0.72654812499999999</v>
      </c>
      <c r="BG7" s="205">
        <f>3.94+0.25</f>
        <v>4.1899999999999995</v>
      </c>
      <c r="BH7" s="112" t="s">
        <v>65</v>
      </c>
      <c r="BI7" s="68">
        <v>1</v>
      </c>
      <c r="BJ7" s="68">
        <v>12</v>
      </c>
      <c r="BK7" s="68">
        <v>3</v>
      </c>
      <c r="BL7" s="68">
        <f t="shared" ref="BL7" si="4">BI7*BJ7*BK7</f>
        <v>36</v>
      </c>
      <c r="BM7" s="68">
        <f t="shared" ref="BM7" si="5">(BG7*BJ7*BK7)+50</f>
        <v>200.83999999999997</v>
      </c>
      <c r="BN7" s="68" t="s">
        <v>63</v>
      </c>
      <c r="BO7" s="68" t="s">
        <v>69</v>
      </c>
      <c r="BP7" s="199"/>
      <c r="BQ7" s="199"/>
      <c r="BR7" s="199"/>
    </row>
    <row r="8" spans="1:74" s="1" customFormat="1" ht="30">
      <c r="A8" s="193"/>
      <c r="B8" s="206" t="s">
        <v>584</v>
      </c>
      <c r="C8" s="206" t="s">
        <v>89</v>
      </c>
      <c r="D8" s="206" t="s">
        <v>674</v>
      </c>
      <c r="E8" s="59" t="s">
        <v>597</v>
      </c>
      <c r="F8" s="108" t="s">
        <v>72</v>
      </c>
      <c r="G8" s="108">
        <v>6001856110</v>
      </c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62" t="s">
        <v>607</v>
      </c>
      <c r="U8" s="179"/>
      <c r="V8" s="62"/>
      <c r="W8" s="179"/>
      <c r="X8" s="62" t="s">
        <v>608</v>
      </c>
      <c r="Y8" s="179"/>
      <c r="Z8" s="62" t="s">
        <v>609</v>
      </c>
      <c r="AA8" s="62" t="s">
        <v>611</v>
      </c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62" t="s">
        <v>610</v>
      </c>
      <c r="AO8" s="56">
        <v>101.55840000000001</v>
      </c>
      <c r="AP8" s="66" t="s">
        <v>587</v>
      </c>
      <c r="AQ8" s="66" t="s">
        <v>588</v>
      </c>
      <c r="AR8" s="202"/>
      <c r="AS8" s="202"/>
      <c r="AT8" s="202"/>
      <c r="AU8" s="203">
        <v>12.31</v>
      </c>
      <c r="AV8" s="203">
        <v>20.03</v>
      </c>
      <c r="AW8" s="202"/>
      <c r="AX8" s="256" t="s">
        <v>107</v>
      </c>
      <c r="AY8" s="256"/>
      <c r="AZ8" s="256"/>
      <c r="BA8" s="256"/>
      <c r="BB8" s="256"/>
      <c r="BC8" s="205">
        <v>21.306000000000001</v>
      </c>
      <c r="BD8" s="205">
        <v>13.366</v>
      </c>
      <c r="BE8" s="205">
        <v>13.672000000000001</v>
      </c>
      <c r="BF8" s="204">
        <f t="shared" ref="BF8:BF11" si="6">(BE8*BD8*BC8)/1728</f>
        <v>2.2531582276111113</v>
      </c>
      <c r="BG8" s="205">
        <v>8.85</v>
      </c>
      <c r="BH8" s="112" t="s">
        <v>65</v>
      </c>
      <c r="BI8" s="68">
        <v>1</v>
      </c>
      <c r="BJ8" s="68">
        <v>9</v>
      </c>
      <c r="BK8" s="68">
        <v>2</v>
      </c>
      <c r="BL8" s="68">
        <f t="shared" ref="BL8:BL11" si="7">BI8*BJ8*BK8</f>
        <v>18</v>
      </c>
      <c r="BM8" s="68">
        <f t="shared" ref="BM8:BM11" si="8">(BG8*BJ8*BK8)+50</f>
        <v>209.29999999999998</v>
      </c>
      <c r="BN8" s="68" t="s">
        <v>63</v>
      </c>
      <c r="BO8" s="68" t="s">
        <v>69</v>
      </c>
      <c r="BP8" s="199"/>
      <c r="BQ8" s="199"/>
      <c r="BR8" s="199"/>
    </row>
    <row r="9" spans="1:74" s="1" customFormat="1" ht="30">
      <c r="A9" s="193"/>
      <c r="B9" s="108" t="s">
        <v>583</v>
      </c>
      <c r="C9" s="108" t="s">
        <v>89</v>
      </c>
      <c r="D9" s="206" t="s">
        <v>586</v>
      </c>
      <c r="E9" s="101" t="s">
        <v>599</v>
      </c>
      <c r="F9" s="108" t="s">
        <v>86</v>
      </c>
      <c r="G9" s="108" t="s">
        <v>598</v>
      </c>
      <c r="H9" s="108"/>
      <c r="I9" s="108"/>
      <c r="J9" s="62"/>
      <c r="K9" s="63"/>
      <c r="L9" s="181"/>
      <c r="M9" s="181"/>
      <c r="N9" s="181"/>
      <c r="O9" s="181"/>
      <c r="P9" s="181"/>
      <c r="Q9" s="181"/>
      <c r="R9" s="181"/>
      <c r="S9" s="181"/>
      <c r="T9" s="62" t="s">
        <v>612</v>
      </c>
      <c r="U9" s="179"/>
      <c r="V9" s="62"/>
      <c r="W9" s="179"/>
      <c r="X9" s="62" t="s">
        <v>614</v>
      </c>
      <c r="Y9" s="179"/>
      <c r="Z9" s="62" t="s">
        <v>613</v>
      </c>
      <c r="AA9" s="58"/>
      <c r="AB9" s="108"/>
      <c r="AC9" s="108"/>
      <c r="AD9" s="108"/>
      <c r="AE9" s="108"/>
      <c r="AF9" s="108"/>
      <c r="AG9" s="108"/>
      <c r="AH9" s="108"/>
      <c r="AI9" s="57"/>
      <c r="AJ9" s="108"/>
      <c r="AK9" s="108"/>
      <c r="AL9" s="108"/>
      <c r="AM9" s="108"/>
      <c r="AN9" s="62" t="s">
        <v>615</v>
      </c>
      <c r="AO9" s="56">
        <v>51.945599999999999</v>
      </c>
      <c r="AP9" s="66" t="s">
        <v>589</v>
      </c>
      <c r="AQ9" s="66" t="s">
        <v>590</v>
      </c>
      <c r="AR9" s="202"/>
      <c r="AS9" s="202"/>
      <c r="AT9" s="202"/>
      <c r="AU9" s="203">
        <v>9.35</v>
      </c>
      <c r="AV9" s="203">
        <v>2.25</v>
      </c>
      <c r="AW9" s="202"/>
      <c r="AX9" s="256" t="s">
        <v>107</v>
      </c>
      <c r="AY9" s="256"/>
      <c r="AZ9" s="256"/>
      <c r="BA9" s="256"/>
      <c r="BB9" s="256"/>
      <c r="BC9" s="205">
        <v>2.625</v>
      </c>
      <c r="BD9" s="205">
        <v>2.625</v>
      </c>
      <c r="BE9" s="205">
        <v>10.875</v>
      </c>
      <c r="BF9" s="204">
        <f t="shared" si="6"/>
        <v>4.3365478515625E-2</v>
      </c>
      <c r="BG9" s="205">
        <f>0.3+0.25</f>
        <v>0.55000000000000004</v>
      </c>
      <c r="BH9" s="112" t="s">
        <v>65</v>
      </c>
      <c r="BI9" s="68">
        <v>1</v>
      </c>
      <c r="BJ9" s="68">
        <v>40</v>
      </c>
      <c r="BK9" s="68">
        <v>18</v>
      </c>
      <c r="BL9" s="68">
        <f t="shared" si="7"/>
        <v>720</v>
      </c>
      <c r="BM9" s="68">
        <f t="shared" si="8"/>
        <v>446</v>
      </c>
      <c r="BN9" s="68" t="s">
        <v>82</v>
      </c>
      <c r="BO9" s="68" t="s">
        <v>69</v>
      </c>
      <c r="BP9" s="187"/>
      <c r="BQ9" s="200"/>
      <c r="BR9" s="200"/>
      <c r="BS9" s="200"/>
      <c r="BT9" s="200"/>
      <c r="BU9" s="200"/>
      <c r="BV9" s="200"/>
    </row>
    <row r="10" spans="1:74" s="1" customFormat="1" ht="30">
      <c r="A10" s="193"/>
      <c r="B10" s="207" t="s">
        <v>591</v>
      </c>
      <c r="C10" s="108" t="s">
        <v>89</v>
      </c>
      <c r="D10" s="206" t="s">
        <v>62</v>
      </c>
      <c r="E10" s="101" t="s">
        <v>593</v>
      </c>
      <c r="F10" s="108" t="s">
        <v>68</v>
      </c>
      <c r="G10" s="108" t="s">
        <v>600</v>
      </c>
      <c r="H10" s="108"/>
      <c r="I10" s="10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62" t="s">
        <v>621</v>
      </c>
      <c r="U10" s="179"/>
      <c r="V10" s="62"/>
      <c r="W10" s="179"/>
      <c r="X10" s="62" t="s">
        <v>622</v>
      </c>
      <c r="Y10" s="179"/>
      <c r="Z10" s="62"/>
      <c r="AA10" s="58"/>
      <c r="AB10" s="108"/>
      <c r="AC10" s="108"/>
      <c r="AD10" s="108"/>
      <c r="AE10" s="108"/>
      <c r="AF10" s="108"/>
      <c r="AG10" s="108"/>
      <c r="AH10" s="108"/>
      <c r="AI10" s="57"/>
      <c r="AJ10" s="108"/>
      <c r="AK10" s="108"/>
      <c r="AL10" s="108"/>
      <c r="AM10" s="108"/>
      <c r="AN10" s="62" t="s">
        <v>623</v>
      </c>
      <c r="AO10" s="56">
        <v>155.1936</v>
      </c>
      <c r="AP10" s="66" t="s">
        <v>603</v>
      </c>
      <c r="AQ10" s="66" t="s">
        <v>604</v>
      </c>
      <c r="AR10" s="202"/>
      <c r="AS10" s="202"/>
      <c r="AT10" s="202"/>
      <c r="AU10" s="203">
        <v>11.7</v>
      </c>
      <c r="AV10" s="203">
        <v>24.61</v>
      </c>
      <c r="AW10" s="202"/>
      <c r="AX10" s="256" t="s">
        <v>107</v>
      </c>
      <c r="AY10" s="256"/>
      <c r="AZ10" s="256"/>
      <c r="BA10" s="256"/>
      <c r="BB10" s="256"/>
      <c r="BC10" s="205">
        <v>13.180999999999999</v>
      </c>
      <c r="BD10" s="205">
        <v>13.180999999999999</v>
      </c>
      <c r="BE10" s="205">
        <v>25.486999999999998</v>
      </c>
      <c r="BF10" s="204">
        <f t="shared" si="6"/>
        <v>2.5625461814855317</v>
      </c>
      <c r="BG10" s="205">
        <f>1.75+0.25</f>
        <v>2</v>
      </c>
      <c r="BH10" s="112" t="s">
        <v>65</v>
      </c>
      <c r="BI10" s="68">
        <v>1</v>
      </c>
      <c r="BJ10" s="68">
        <v>9</v>
      </c>
      <c r="BK10" s="68">
        <v>1</v>
      </c>
      <c r="BL10" s="68">
        <f t="shared" si="7"/>
        <v>9</v>
      </c>
      <c r="BM10" s="68">
        <f t="shared" si="8"/>
        <v>68</v>
      </c>
      <c r="BN10" s="68" t="s">
        <v>63</v>
      </c>
      <c r="BO10" s="68" t="s">
        <v>69</v>
      </c>
      <c r="BP10" s="149"/>
      <c r="BQ10" s="16"/>
      <c r="BR10" s="16"/>
      <c r="BS10" s="31"/>
      <c r="BT10" s="200"/>
      <c r="BU10" s="200"/>
      <c r="BV10" s="200"/>
    </row>
    <row r="11" spans="1:74" s="1" customFormat="1" ht="30">
      <c r="A11" s="193"/>
      <c r="B11" s="207" t="s">
        <v>592</v>
      </c>
      <c r="C11" s="108" t="s">
        <v>89</v>
      </c>
      <c r="D11" s="206" t="s">
        <v>81</v>
      </c>
      <c r="E11" s="101" t="s">
        <v>602</v>
      </c>
      <c r="F11" s="108" t="s">
        <v>79</v>
      </c>
      <c r="G11" s="108" t="s">
        <v>601</v>
      </c>
      <c r="H11" s="108"/>
      <c r="I11" s="108"/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62" t="s">
        <v>624</v>
      </c>
      <c r="U11" s="179"/>
      <c r="V11" s="62"/>
      <c r="W11" s="179"/>
      <c r="X11" s="62"/>
      <c r="Y11" s="179"/>
      <c r="Z11" s="62"/>
      <c r="AA11" s="58"/>
      <c r="AB11" s="108"/>
      <c r="AC11" s="108"/>
      <c r="AD11" s="108"/>
      <c r="AE11" s="108"/>
      <c r="AF11" s="108"/>
      <c r="AG11" s="108"/>
      <c r="AH11" s="108"/>
      <c r="AI11" s="57"/>
      <c r="AJ11" s="108"/>
      <c r="AK11" s="108"/>
      <c r="AL11" s="108"/>
      <c r="AM11" s="108"/>
      <c r="AN11" s="62" t="s">
        <v>625</v>
      </c>
      <c r="AO11" s="56">
        <v>25.257599999999996</v>
      </c>
      <c r="AP11" s="66" t="s">
        <v>605</v>
      </c>
      <c r="AQ11" s="66" t="s">
        <v>606</v>
      </c>
      <c r="AR11" s="202"/>
      <c r="AS11" s="202"/>
      <c r="AT11" s="202"/>
      <c r="AU11" s="203">
        <v>2.4700000000000002</v>
      </c>
      <c r="AV11" s="203">
        <v>5.03</v>
      </c>
      <c r="AW11" s="202"/>
      <c r="AX11" s="203">
        <v>3.4224999999999999</v>
      </c>
      <c r="AY11" s="203">
        <v>3.4224999999999999</v>
      </c>
      <c r="AZ11" s="203">
        <v>5.9074999999999998</v>
      </c>
      <c r="BA11" s="204">
        <f t="shared" ref="BA11" si="9">(AZ11*AY11*AX11)/1728</f>
        <v>4.0044871627242476E-2</v>
      </c>
      <c r="BB11" s="203">
        <v>0.95</v>
      </c>
      <c r="BC11" s="205">
        <v>13.055999999999999</v>
      </c>
      <c r="BD11" s="205">
        <v>9.9309999999999992</v>
      </c>
      <c r="BE11" s="205">
        <v>5.7995000000000001</v>
      </c>
      <c r="BF11" s="204">
        <f t="shared" si="6"/>
        <v>0.43516097177777774</v>
      </c>
      <c r="BG11" s="205">
        <f>BI11*BB11+0.25</f>
        <v>11.649999999999999</v>
      </c>
      <c r="BH11" s="112" t="s">
        <v>65</v>
      </c>
      <c r="BI11" s="68">
        <v>12</v>
      </c>
      <c r="BJ11" s="68">
        <v>14</v>
      </c>
      <c r="BK11" s="68">
        <v>7</v>
      </c>
      <c r="BL11" s="68">
        <f t="shared" si="7"/>
        <v>1176</v>
      </c>
      <c r="BM11" s="68">
        <f t="shared" si="8"/>
        <v>1191.6999999999998</v>
      </c>
      <c r="BN11" s="68" t="s">
        <v>63</v>
      </c>
      <c r="BO11" s="68" t="s">
        <v>69</v>
      </c>
      <c r="BP11" s="149"/>
      <c r="BQ11" s="16"/>
      <c r="BR11" s="16"/>
      <c r="BS11" s="31"/>
      <c r="BT11" s="200"/>
      <c r="BU11" s="200"/>
      <c r="BV11" s="200"/>
    </row>
    <row r="12" spans="1:74" s="1" customFormat="1">
      <c r="A12" s="193"/>
      <c r="B12" s="57"/>
      <c r="C12" s="108"/>
      <c r="D12" s="194"/>
      <c r="E12" s="194"/>
      <c r="F12" s="108"/>
      <c r="G12" s="108"/>
      <c r="H12" s="48"/>
      <c r="I12" s="10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62"/>
      <c r="U12" s="179"/>
      <c r="V12" s="62"/>
      <c r="W12" s="179"/>
      <c r="X12" s="62"/>
      <c r="Y12" s="179"/>
      <c r="Z12" s="62"/>
      <c r="AA12" s="58"/>
      <c r="AB12" s="108"/>
      <c r="AC12" s="108"/>
      <c r="AD12" s="108"/>
      <c r="AE12" s="108"/>
      <c r="AF12" s="108"/>
      <c r="AG12" s="108"/>
      <c r="AH12" s="108"/>
      <c r="AI12" s="57"/>
      <c r="AJ12" s="108"/>
      <c r="AK12" s="108"/>
      <c r="AL12" s="108"/>
      <c r="AM12" s="108"/>
      <c r="AN12" s="108"/>
      <c r="AO12" s="109"/>
      <c r="AP12" s="201"/>
      <c r="AQ12" s="201"/>
      <c r="AR12" s="201"/>
      <c r="AS12" s="201"/>
      <c r="AT12" s="201"/>
      <c r="AU12" s="201"/>
      <c r="AV12" s="201"/>
      <c r="AW12" s="201"/>
      <c r="AX12" s="195"/>
      <c r="AY12" s="195"/>
      <c r="AZ12" s="195"/>
      <c r="BA12" s="196"/>
      <c r="BB12" s="195"/>
      <c r="BC12" s="195"/>
      <c r="BD12" s="195"/>
      <c r="BE12" s="195"/>
      <c r="BF12" s="196"/>
      <c r="BG12" s="195"/>
      <c r="BH12" s="197"/>
      <c r="BI12" s="198"/>
      <c r="BJ12" s="198"/>
      <c r="BK12" s="198"/>
      <c r="BL12" s="198"/>
      <c r="BM12" s="198"/>
      <c r="BN12" s="198"/>
      <c r="BO12" s="198"/>
      <c r="BP12" s="199"/>
      <c r="BQ12" s="199"/>
      <c r="BR12" s="199"/>
    </row>
    <row r="13" spans="1:74" s="31" customFormat="1">
      <c r="B13" s="29"/>
      <c r="C13" s="29"/>
      <c r="D13" s="29"/>
      <c r="E13" s="29"/>
      <c r="F13" s="29"/>
      <c r="G13" s="21"/>
      <c r="H13" s="4"/>
      <c r="I13" s="4"/>
      <c r="J13" s="4"/>
      <c r="T13" s="4"/>
      <c r="Z13" s="4"/>
      <c r="AA13" s="4"/>
      <c r="AO13" s="30"/>
      <c r="AP13" s="4"/>
      <c r="AX13" s="20"/>
      <c r="AY13" s="20"/>
      <c r="AZ13" s="20"/>
      <c r="BA13" s="4"/>
      <c r="BB13" s="20"/>
      <c r="BC13" s="20"/>
      <c r="BD13" s="20"/>
      <c r="BE13" s="20"/>
      <c r="BF13" s="4"/>
      <c r="BG13" s="20"/>
      <c r="BH13" s="4"/>
      <c r="BI13" s="4"/>
      <c r="BN13" s="4"/>
      <c r="BO13" s="21"/>
    </row>
    <row r="14" spans="1:74" ht="7.5" customHeight="1">
      <c r="B14" s="42"/>
      <c r="C14" s="42"/>
      <c r="D14" s="42"/>
      <c r="E14" s="42"/>
      <c r="F14" s="42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3"/>
      <c r="U14" s="44"/>
      <c r="V14" s="44"/>
      <c r="W14" s="44"/>
      <c r="X14" s="44"/>
      <c r="Y14" s="44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5"/>
      <c r="AP14" s="43"/>
      <c r="AQ14" s="44"/>
      <c r="AR14" s="44"/>
      <c r="AS14" s="44"/>
      <c r="AT14" s="44"/>
      <c r="AU14" s="44"/>
      <c r="AV14" s="44"/>
      <c r="AW14" s="44"/>
      <c r="AX14" s="46"/>
      <c r="AY14" s="46"/>
      <c r="AZ14" s="46"/>
      <c r="BA14" s="43"/>
      <c r="BB14" s="46"/>
      <c r="BC14" s="46"/>
      <c r="BD14" s="46"/>
      <c r="BE14" s="46"/>
      <c r="BF14" s="43"/>
      <c r="BG14" s="46"/>
      <c r="BH14" s="43"/>
      <c r="BI14" s="43"/>
      <c r="BJ14" s="44"/>
      <c r="BK14" s="44"/>
      <c r="BL14" s="44"/>
      <c r="BM14" s="44"/>
      <c r="BN14" s="43"/>
      <c r="BO14" s="47"/>
      <c r="BP14" s="44"/>
      <c r="BQ14" s="31"/>
      <c r="BR14" s="31"/>
    </row>
    <row r="15" spans="1:74" ht="7.5" customHeight="1">
      <c r="B15" s="29"/>
      <c r="C15" s="29"/>
      <c r="D15" s="29"/>
      <c r="E15" s="29"/>
      <c r="F15" s="29"/>
      <c r="G15" s="29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U15" s="31"/>
      <c r="V15" s="31"/>
      <c r="W15" s="31"/>
      <c r="X15" s="31"/>
      <c r="Y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0"/>
      <c r="AQ15" s="31"/>
      <c r="AR15" s="31"/>
      <c r="AS15" s="31"/>
      <c r="AT15" s="31"/>
      <c r="AU15" s="31"/>
      <c r="AV15" s="31"/>
      <c r="AW15" s="31"/>
      <c r="AX15" s="20"/>
      <c r="AY15" s="20"/>
      <c r="AZ15" s="20"/>
      <c r="BB15" s="20"/>
      <c r="BC15" s="20"/>
      <c r="BD15" s="20"/>
      <c r="BE15" s="20"/>
      <c r="BG15" s="20"/>
      <c r="BJ15" s="31"/>
      <c r="BK15" s="31"/>
      <c r="BL15" s="31"/>
      <c r="BM15" s="31"/>
      <c r="BO15" s="21"/>
      <c r="BP15" s="31"/>
      <c r="BQ15" s="31"/>
      <c r="BR15" s="31"/>
    </row>
    <row r="16" spans="1:74" ht="23.25">
      <c r="B16" s="29"/>
      <c r="C16" s="29"/>
      <c r="D16" s="29"/>
      <c r="E16" s="41" t="s">
        <v>90</v>
      </c>
      <c r="G16" s="29"/>
      <c r="U16" s="31"/>
      <c r="V16" s="31"/>
      <c r="W16" s="31"/>
      <c r="Y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0"/>
      <c r="AQ16" s="31"/>
      <c r="AR16" s="31"/>
      <c r="AS16" s="31"/>
      <c r="AT16" s="31"/>
      <c r="AU16" s="31"/>
      <c r="AV16" s="31"/>
      <c r="AW16" s="31"/>
      <c r="AX16" s="20"/>
      <c r="AY16" s="20"/>
      <c r="AZ16" s="20"/>
      <c r="BB16" s="20"/>
      <c r="BC16" s="20"/>
      <c r="BD16" s="20"/>
      <c r="BE16" s="20"/>
      <c r="BG16" s="20"/>
      <c r="BJ16" s="31"/>
      <c r="BK16" s="31"/>
      <c r="BL16" s="31"/>
      <c r="BM16" s="31"/>
      <c r="BO16" s="21"/>
      <c r="BP16" s="31"/>
      <c r="BQ16" s="31"/>
      <c r="BR16" s="31"/>
    </row>
    <row r="17" spans="2:70" s="31" customFormat="1">
      <c r="B17" s="29"/>
      <c r="C17" s="29"/>
      <c r="D17" s="29"/>
      <c r="E17" s="29"/>
      <c r="F17" s="29"/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30"/>
      <c r="AP17" s="4"/>
      <c r="AQ17" s="4"/>
      <c r="AR17" s="4"/>
      <c r="AS17" s="4"/>
      <c r="AT17" s="4"/>
      <c r="AU17" s="4"/>
      <c r="AV17" s="4"/>
      <c r="AW17" s="4"/>
      <c r="AX17" s="20"/>
      <c r="AY17" s="20"/>
      <c r="AZ17" s="20"/>
      <c r="BA17" s="4"/>
      <c r="BB17" s="20"/>
      <c r="BC17" s="20"/>
      <c r="BD17" s="20"/>
      <c r="BE17" s="20"/>
      <c r="BF17" s="4"/>
      <c r="BG17" s="20"/>
      <c r="BH17" s="4"/>
      <c r="BI17" s="4"/>
      <c r="BJ17" s="4"/>
      <c r="BK17" s="4"/>
      <c r="BN17" s="4"/>
      <c r="BO17" s="21"/>
      <c r="BP17" s="4"/>
      <c r="BQ17" s="4"/>
      <c r="BR17" s="4"/>
    </row>
    <row r="18" spans="2:70">
      <c r="B18" s="29"/>
      <c r="C18" s="29"/>
      <c r="D18" s="29"/>
      <c r="E18" s="9" t="s">
        <v>91</v>
      </c>
      <c r="F18" s="11" t="s">
        <v>366</v>
      </c>
      <c r="G18" s="11" t="s">
        <v>92</v>
      </c>
      <c r="AO18" s="30"/>
      <c r="AX18" s="20"/>
      <c r="AY18" s="20"/>
      <c r="AZ18" s="20"/>
      <c r="BB18" s="20"/>
      <c r="BC18" s="20"/>
      <c r="BD18" s="20"/>
      <c r="BE18" s="20"/>
      <c r="BG18" s="20"/>
      <c r="BL18" s="31"/>
      <c r="BM18" s="31"/>
      <c r="BO18" s="21"/>
    </row>
    <row r="19" spans="2:70">
      <c r="B19" s="33"/>
      <c r="C19" s="33"/>
      <c r="D19" s="72"/>
      <c r="E19" s="117"/>
      <c r="F19" s="109"/>
      <c r="G19" s="109"/>
      <c r="AO19" s="30"/>
      <c r="AX19" s="20"/>
      <c r="AY19" s="20"/>
      <c r="AZ19" s="20"/>
      <c r="BB19" s="20"/>
      <c r="BC19" s="20"/>
      <c r="BD19" s="20"/>
      <c r="BE19" s="20"/>
      <c r="BG19" s="20"/>
      <c r="BL19" s="31"/>
      <c r="BM19" s="31"/>
      <c r="BO19" s="21"/>
    </row>
    <row r="20" spans="2:70">
      <c r="B20" s="33"/>
      <c r="C20" s="33"/>
      <c r="D20" s="72"/>
      <c r="E20" s="117"/>
      <c r="F20" s="109"/>
      <c r="G20" s="109"/>
      <c r="AO20" s="30"/>
      <c r="AX20" s="20"/>
      <c r="AY20" s="20"/>
      <c r="AZ20" s="20"/>
      <c r="BB20" s="20"/>
      <c r="BC20" s="20"/>
      <c r="BD20" s="20"/>
      <c r="BE20" s="20"/>
      <c r="BG20" s="20"/>
      <c r="BL20" s="31"/>
      <c r="BM20" s="31"/>
      <c r="BO20" s="21"/>
    </row>
    <row r="21" spans="2:70">
      <c r="B21" s="33"/>
      <c r="C21" s="33"/>
      <c r="D21" s="33"/>
      <c r="E21" s="117"/>
      <c r="F21" s="109"/>
      <c r="G21" s="109"/>
      <c r="AO21" s="30"/>
      <c r="AX21" s="20"/>
      <c r="AY21" s="20"/>
      <c r="AZ21" s="20"/>
      <c r="BB21" s="20"/>
      <c r="BC21" s="20"/>
      <c r="BD21" s="20"/>
      <c r="BE21" s="20"/>
      <c r="BG21" s="20"/>
      <c r="BL21" s="31"/>
      <c r="BM21" s="31"/>
      <c r="BO21" s="21"/>
    </row>
    <row r="22" spans="2:70">
      <c r="B22" s="33"/>
      <c r="C22" s="33"/>
      <c r="D22" s="33"/>
      <c r="E22" s="117"/>
      <c r="F22" s="109"/>
      <c r="G22" s="10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31"/>
      <c r="V22" s="31"/>
      <c r="W22" s="31"/>
      <c r="X22" s="31"/>
      <c r="Y22" s="31"/>
      <c r="AD22" s="31"/>
      <c r="AE22" s="31"/>
      <c r="AF22" s="31"/>
      <c r="AG22" s="31"/>
      <c r="AH22" s="31"/>
      <c r="AI22" s="31"/>
      <c r="AL22" s="31"/>
      <c r="AM22" s="31"/>
      <c r="AN22" s="31"/>
      <c r="AO22" s="30"/>
      <c r="AQ22" s="31"/>
      <c r="AR22" s="31"/>
      <c r="AS22" s="31"/>
      <c r="AT22" s="31"/>
      <c r="AU22" s="31"/>
      <c r="AV22" s="31"/>
      <c r="AW22" s="31"/>
      <c r="AX22" s="20"/>
      <c r="AY22" s="20"/>
      <c r="AZ22" s="20"/>
      <c r="BB22" s="20"/>
      <c r="BC22" s="20"/>
      <c r="BD22" s="20"/>
      <c r="BE22" s="20"/>
      <c r="BG22" s="20"/>
      <c r="BJ22" s="31"/>
      <c r="BK22" s="31"/>
      <c r="BL22" s="31"/>
      <c r="BM22" s="31"/>
      <c r="BO22" s="21"/>
      <c r="BP22" s="31"/>
      <c r="BQ22" s="31"/>
      <c r="BR22" s="31"/>
    </row>
    <row r="23" spans="2:70">
      <c r="B23" s="29"/>
      <c r="C23" s="29"/>
      <c r="D23" s="29"/>
      <c r="E23" s="29"/>
      <c r="F23" s="29"/>
      <c r="G23" s="29"/>
      <c r="AP23" s="31"/>
      <c r="BM23" s="31"/>
      <c r="BO23" s="21"/>
    </row>
    <row r="24" spans="2:70" ht="7.5" customHeight="1">
      <c r="B24" s="42"/>
      <c r="C24" s="42"/>
      <c r="D24" s="42"/>
      <c r="E24" s="42"/>
      <c r="F24" s="42"/>
      <c r="G24" s="42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31"/>
      <c r="V24" s="31"/>
      <c r="W24" s="31"/>
      <c r="X24" s="31"/>
      <c r="Y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0"/>
      <c r="AQ24" s="31"/>
      <c r="AR24" s="31"/>
      <c r="AS24" s="31"/>
      <c r="AT24" s="31"/>
      <c r="AU24" s="31"/>
      <c r="AV24" s="31"/>
      <c r="AW24" s="31"/>
      <c r="AX24" s="20"/>
      <c r="AY24" s="20"/>
      <c r="AZ24" s="20"/>
      <c r="BB24" s="20"/>
      <c r="BC24" s="20"/>
      <c r="BD24" s="20"/>
      <c r="BE24" s="20"/>
      <c r="BG24" s="20"/>
      <c r="BJ24" s="31"/>
      <c r="BK24" s="31"/>
      <c r="BL24" s="31"/>
      <c r="BM24" s="31"/>
      <c r="BO24" s="21"/>
      <c r="BP24" s="31"/>
      <c r="BQ24" s="31"/>
      <c r="BR24" s="31"/>
    </row>
    <row r="25" spans="2:70" ht="7.5" customHeight="1">
      <c r="B25" s="29"/>
      <c r="C25" s="29"/>
      <c r="D25" s="29"/>
      <c r="E25" s="29"/>
      <c r="F25" s="29"/>
      <c r="G25" s="2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U25" s="31"/>
      <c r="V25" s="31"/>
      <c r="W25" s="31"/>
      <c r="X25" s="31"/>
      <c r="Y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0"/>
      <c r="AQ25" s="31"/>
      <c r="AR25" s="31"/>
      <c r="AS25" s="31"/>
      <c r="AT25" s="31"/>
      <c r="AU25" s="31"/>
      <c r="AV25" s="31"/>
      <c r="AW25" s="31"/>
      <c r="AX25" s="20"/>
      <c r="AY25" s="20"/>
      <c r="AZ25" s="20"/>
      <c r="BB25" s="20"/>
      <c r="BC25" s="20"/>
      <c r="BD25" s="20"/>
      <c r="BE25" s="20"/>
      <c r="BG25" s="20"/>
      <c r="BJ25" s="31"/>
      <c r="BK25" s="31"/>
      <c r="BL25" s="31"/>
      <c r="BM25" s="31"/>
      <c r="BO25" s="21"/>
      <c r="BP25" s="31"/>
      <c r="BQ25" s="31"/>
      <c r="BR25" s="31"/>
    </row>
    <row r="26" spans="2:70" ht="23.25">
      <c r="B26" s="29"/>
      <c r="C26" s="29"/>
      <c r="D26" s="29"/>
      <c r="E26" s="54" t="s">
        <v>95</v>
      </c>
      <c r="G26" s="29"/>
      <c r="AP26" s="31"/>
      <c r="BM26" s="31"/>
      <c r="BO26" s="21"/>
    </row>
    <row r="27" spans="2:70" ht="16.5" customHeight="1">
      <c r="B27" s="29"/>
      <c r="C27" s="29"/>
      <c r="D27" s="29"/>
      <c r="E27" s="29"/>
      <c r="F27" s="40"/>
      <c r="G27" s="29"/>
      <c r="AP27" s="31"/>
      <c r="BM27" s="31"/>
      <c r="BO27" s="21"/>
    </row>
    <row r="28" spans="2:70" s="25" customFormat="1">
      <c r="B28" s="4"/>
      <c r="C28" s="4"/>
      <c r="D28" s="4"/>
      <c r="E28" s="9" t="s">
        <v>93</v>
      </c>
      <c r="F28" s="52" t="s">
        <v>94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30"/>
      <c r="AP28" s="31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31"/>
      <c r="BN28" s="4"/>
      <c r="BO28" s="4"/>
      <c r="BP28" s="4"/>
      <c r="BQ28" s="4"/>
      <c r="BR28" s="4"/>
    </row>
    <row r="29" spans="2:70">
      <c r="B29" s="37"/>
      <c r="C29" s="34"/>
      <c r="D29" s="34"/>
      <c r="E29" s="48"/>
      <c r="F29" s="53"/>
      <c r="G29" s="51"/>
      <c r="AO29" s="30"/>
      <c r="AP29" s="31"/>
      <c r="BM29" s="31"/>
    </row>
    <row r="30" spans="2:70">
      <c r="B30" s="49"/>
      <c r="C30" s="34"/>
      <c r="D30" s="34"/>
      <c r="E30" s="48"/>
      <c r="F30" s="50"/>
      <c r="G30" s="51"/>
      <c r="AO30" s="30"/>
      <c r="AP30" s="31"/>
      <c r="BM30" s="31"/>
    </row>
    <row r="31" spans="2:70">
      <c r="B31" s="49"/>
      <c r="C31" s="34"/>
      <c r="D31" s="34"/>
      <c r="E31" s="48"/>
      <c r="F31" s="50"/>
      <c r="G31" s="51"/>
      <c r="U31" s="31"/>
      <c r="V31" s="31"/>
      <c r="W31" s="31"/>
      <c r="Y31" s="31"/>
      <c r="AA31" s="31"/>
      <c r="AB31" s="31"/>
      <c r="AD31" s="31"/>
      <c r="AE31" s="31"/>
      <c r="AG31" s="31"/>
      <c r="AH31" s="31"/>
      <c r="AI31" s="31"/>
      <c r="AJ31" s="31"/>
      <c r="AK31" s="31"/>
      <c r="AL31" s="31"/>
      <c r="AM31" s="31"/>
      <c r="AN31" s="31"/>
      <c r="AO31" s="30"/>
      <c r="AP31" s="31"/>
      <c r="AQ31" s="31"/>
      <c r="AR31" s="31"/>
      <c r="AS31" s="31"/>
      <c r="AT31" s="31"/>
      <c r="AU31" s="31"/>
      <c r="AV31" s="31"/>
      <c r="AW31" s="31"/>
      <c r="AY31" s="31"/>
      <c r="AZ31" s="31"/>
      <c r="BA31" s="31"/>
      <c r="BB31" s="31"/>
      <c r="BC31" s="31"/>
      <c r="BD31" s="31"/>
      <c r="BE31" s="31"/>
      <c r="BF31" s="31"/>
      <c r="BG31" s="31"/>
      <c r="BI31" s="31"/>
      <c r="BJ31" s="31"/>
      <c r="BK31" s="31"/>
      <c r="BL31" s="31"/>
      <c r="BM31" s="31"/>
      <c r="BN31" s="31"/>
      <c r="BO31" s="21"/>
      <c r="BP31" s="31"/>
      <c r="BQ31" s="31"/>
      <c r="BR31" s="31"/>
    </row>
    <row r="32" spans="2:70" s="25" customFormat="1">
      <c r="B32" s="37"/>
      <c r="C32" s="34"/>
      <c r="D32" s="34"/>
      <c r="E32" s="48"/>
      <c r="F32" s="53"/>
      <c r="G32" s="5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</row>
    <row r="33" spans="2:70" s="25" customFormat="1">
      <c r="B33" s="37"/>
      <c r="C33" s="33"/>
      <c r="D33" s="34"/>
      <c r="E33" s="48"/>
      <c r="F33" s="53"/>
      <c r="G33" s="5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</row>
    <row r="34" spans="2:70" s="25" customFormat="1">
      <c r="B34" s="37"/>
      <c r="C34" s="34"/>
      <c r="D34" s="34"/>
      <c r="E34" s="48"/>
      <c r="F34" s="53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4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49"/>
      <c r="C36" s="34"/>
      <c r="D36" s="34"/>
      <c r="E36" s="48"/>
      <c r="F36" s="50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49"/>
      <c r="C37" s="34"/>
      <c r="D37" s="34"/>
      <c r="E37" s="48"/>
      <c r="F37" s="50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49"/>
      <c r="C38" s="34"/>
      <c r="D38" s="34"/>
      <c r="E38" s="48"/>
      <c r="F38" s="50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37"/>
      <c r="C40" s="34"/>
      <c r="D40" s="34"/>
      <c r="E40" s="48"/>
      <c r="F40" s="53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37"/>
      <c r="C41" s="34"/>
      <c r="D41" s="34"/>
      <c r="E41" s="48"/>
      <c r="F41" s="53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4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4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49"/>
      <c r="C44" s="34"/>
      <c r="D44" s="34"/>
      <c r="E44" s="48"/>
      <c r="F44" s="50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49"/>
      <c r="C45" s="34"/>
      <c r="D45" s="34"/>
      <c r="E45" s="48"/>
      <c r="F45" s="50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37"/>
      <c r="C46" s="33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37"/>
      <c r="C47" s="33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1"/>
      <c r="C48" s="31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1"/>
      <c r="C49" s="31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</sheetData>
  <mergeCells count="11">
    <mergeCell ref="AX10:BB10"/>
    <mergeCell ref="BH4:BO4"/>
    <mergeCell ref="T4:AN4"/>
    <mergeCell ref="AP4:AQ4"/>
    <mergeCell ref="AX4:BB4"/>
    <mergeCell ref="AR4:AW4"/>
    <mergeCell ref="AX6:BB6"/>
    <mergeCell ref="AX8:BB8"/>
    <mergeCell ref="AX9:BB9"/>
    <mergeCell ref="BC4:BG4"/>
    <mergeCell ref="AX7:BB7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V152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34.42578125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hidden="1" customWidth="1"/>
    <col min="13" max="13" width="13.28515625" style="4" hidden="1" customWidth="1"/>
    <col min="14" max="14" width="13.42578125" style="4" hidden="1" customWidth="1"/>
    <col min="15" max="15" width="10.7109375" style="4" hidden="1" customWidth="1"/>
    <col min="16" max="16" width="13.42578125" style="4" hidden="1" customWidth="1"/>
    <col min="17" max="17" width="9.7109375" style="4" hidden="1" customWidth="1"/>
    <col min="18" max="18" width="13.140625" style="4" hidden="1" customWidth="1"/>
    <col min="19" max="19" width="12.140625" style="4" hidden="1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140625" style="4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7.7109375" style="4" bestFit="1" customWidth="1"/>
    <col min="42" max="42" width="14.85546875" style="4" customWidth="1"/>
    <col min="43" max="43" width="17.140625" style="4" customWidth="1"/>
    <col min="44" max="44" width="11.5703125" style="4" bestFit="1" customWidth="1"/>
    <col min="45" max="45" width="11.140625" style="4" bestFit="1" customWidth="1"/>
    <col min="46" max="46" width="11.42578125" style="4" bestFit="1" customWidth="1"/>
    <col min="47" max="47" width="8.28515625" style="4" bestFit="1" customWidth="1"/>
    <col min="48" max="48" width="11.42578125" style="4" bestFit="1" customWidth="1"/>
    <col min="49" max="49" width="8.85546875" style="4" bestFit="1" customWidth="1"/>
    <col min="50" max="50" width="7" style="4" bestFit="1" customWidth="1"/>
    <col min="51" max="51" width="17.85546875" style="4" customWidth="1"/>
    <col min="52" max="52" width="6.85546875" style="4" bestFit="1" customWidth="1"/>
    <col min="53" max="53" width="6.7109375" style="4" customWidth="1"/>
    <col min="54" max="54" width="7.5703125" style="4" bestFit="1" customWidth="1"/>
    <col min="55" max="55" width="7" style="4" bestFit="1" customWidth="1"/>
    <col min="56" max="56" width="20.140625" style="4" bestFit="1" customWidth="1"/>
    <col min="57" max="57" width="6.85546875" style="4" bestFit="1" customWidth="1"/>
    <col min="58" max="58" width="5.5703125" style="4" bestFit="1" customWidth="1"/>
    <col min="59" max="59" width="7.5703125" style="4" bestFit="1" customWidth="1"/>
    <col min="60" max="60" width="17.85546875" style="4" customWidth="1"/>
    <col min="61" max="61" width="10.42578125" style="4" bestFit="1" customWidth="1"/>
    <col min="62" max="62" width="12" style="4" bestFit="1" customWidth="1"/>
    <col min="63" max="64" width="14.42578125" style="4" bestFit="1" customWidth="1"/>
    <col min="65" max="65" width="13.28515625" style="4" bestFit="1" customWidth="1"/>
    <col min="66" max="66" width="16.28515625" style="4" bestFit="1" customWidth="1"/>
    <col min="67" max="67" width="22.28515625" style="4" customWidth="1"/>
    <col min="68" max="68" width="12.140625" style="4" hidden="1" customWidth="1"/>
    <col min="69" max="69" width="15.42578125" style="4" hidden="1" customWidth="1"/>
    <col min="70" max="70" width="12.42578125" style="4" hidden="1" customWidth="1"/>
    <col min="71" max="16384" width="9.140625" style="4"/>
  </cols>
  <sheetData>
    <row r="2" spans="1:74" ht="23.25">
      <c r="E2" s="2" t="s">
        <v>97</v>
      </c>
      <c r="G2" s="2"/>
      <c r="H2" s="3"/>
    </row>
    <row r="3" spans="1:74" ht="20.25">
      <c r="E3" s="97">
        <v>41815</v>
      </c>
    </row>
    <row r="4" spans="1:7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4" t="s">
        <v>580</v>
      </c>
      <c r="AS4" s="254"/>
      <c r="AT4" s="254"/>
      <c r="AU4" s="254"/>
      <c r="AV4" s="254"/>
      <c r="AW4" s="254"/>
      <c r="AX4" s="253" t="s">
        <v>21</v>
      </c>
      <c r="AY4" s="253"/>
      <c r="AZ4" s="253"/>
      <c r="BA4" s="253"/>
      <c r="BB4" s="253"/>
      <c r="BC4" s="261" t="s">
        <v>27</v>
      </c>
      <c r="BD4" s="261"/>
      <c r="BE4" s="261"/>
      <c r="BF4" s="261"/>
      <c r="BG4" s="261"/>
      <c r="BH4" s="255" t="s">
        <v>33</v>
      </c>
      <c r="BI4" s="255"/>
      <c r="BJ4" s="255"/>
      <c r="BK4" s="255"/>
      <c r="BL4" s="255"/>
      <c r="BM4" s="255"/>
      <c r="BN4" s="255"/>
      <c r="BO4" s="255"/>
    </row>
    <row r="5" spans="1:7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92" t="s">
        <v>22</v>
      </c>
      <c r="AS5" s="192" t="s">
        <v>23</v>
      </c>
      <c r="AT5" s="192" t="s">
        <v>24</v>
      </c>
      <c r="AU5" s="192" t="s">
        <v>581</v>
      </c>
      <c r="AV5" s="192" t="s">
        <v>24</v>
      </c>
      <c r="AW5" s="192" t="s">
        <v>582</v>
      </c>
      <c r="AX5" s="13" t="s">
        <v>22</v>
      </c>
      <c r="AY5" s="13" t="s">
        <v>23</v>
      </c>
      <c r="AZ5" s="13" t="s">
        <v>24</v>
      </c>
      <c r="BA5" s="13" t="s">
        <v>25</v>
      </c>
      <c r="BB5" s="13" t="s">
        <v>26</v>
      </c>
      <c r="BC5" s="14" t="s">
        <v>22</v>
      </c>
      <c r="BD5" s="14" t="s">
        <v>23</v>
      </c>
      <c r="BE5" s="14" t="s">
        <v>24</v>
      </c>
      <c r="BF5" s="14" t="s">
        <v>25</v>
      </c>
      <c r="BG5" s="14" t="s">
        <v>26</v>
      </c>
      <c r="BH5" s="15" t="s">
        <v>44</v>
      </c>
      <c r="BI5" s="16" t="s">
        <v>28</v>
      </c>
      <c r="BJ5" s="16" t="s">
        <v>29</v>
      </c>
      <c r="BK5" s="16" t="s">
        <v>30</v>
      </c>
      <c r="BL5" s="16" t="s">
        <v>31</v>
      </c>
      <c r="BM5" s="16" t="s">
        <v>32</v>
      </c>
      <c r="BN5" s="16" t="s">
        <v>34</v>
      </c>
      <c r="BO5" s="16" t="s">
        <v>43</v>
      </c>
      <c r="BP5" s="16" t="s">
        <v>40</v>
      </c>
      <c r="BQ5" s="16" t="s">
        <v>41</v>
      </c>
      <c r="BR5" s="16" t="s">
        <v>42</v>
      </c>
    </row>
    <row r="6" spans="1:74" s="1" customFormat="1" ht="30">
      <c r="A6" s="193"/>
      <c r="B6" s="108" t="s">
        <v>500</v>
      </c>
      <c r="C6" s="108" t="s">
        <v>89</v>
      </c>
      <c r="D6" s="166" t="s">
        <v>632</v>
      </c>
      <c r="E6" s="153" t="s">
        <v>633</v>
      </c>
      <c r="F6" s="108" t="s">
        <v>634</v>
      </c>
      <c r="G6" s="108" t="s">
        <v>635</v>
      </c>
      <c r="H6" s="108"/>
      <c r="I6" s="108"/>
      <c r="J6" s="62"/>
      <c r="K6" s="63"/>
      <c r="L6" s="181"/>
      <c r="M6" s="181"/>
      <c r="N6" s="181"/>
      <c r="O6" s="181"/>
      <c r="P6" s="181"/>
      <c r="Q6" s="181"/>
      <c r="R6" s="181"/>
      <c r="S6" s="181"/>
      <c r="T6" s="62" t="s">
        <v>636</v>
      </c>
      <c r="U6" s="179"/>
      <c r="V6" s="62">
        <v>85435</v>
      </c>
      <c r="W6" s="179"/>
      <c r="X6" s="62" t="s">
        <v>637</v>
      </c>
      <c r="Y6" s="179"/>
      <c r="Z6" s="62"/>
      <c r="AA6" s="62" t="s">
        <v>638</v>
      </c>
      <c r="AB6" s="108" t="s">
        <v>639</v>
      </c>
      <c r="AC6" s="108"/>
      <c r="AD6" s="108"/>
      <c r="AE6" s="108"/>
      <c r="AF6" s="108"/>
      <c r="AG6" s="108"/>
      <c r="AH6" s="108"/>
      <c r="AI6" s="57">
        <v>1435</v>
      </c>
      <c r="AJ6" s="108"/>
      <c r="AK6" s="108"/>
      <c r="AL6" s="108"/>
      <c r="AM6" s="108"/>
      <c r="AN6" s="62" t="s">
        <v>640</v>
      </c>
      <c r="AO6" s="109">
        <v>25.61</v>
      </c>
      <c r="AP6" s="208" t="s">
        <v>501</v>
      </c>
      <c r="AQ6" s="208" t="s">
        <v>502</v>
      </c>
      <c r="AR6" s="208"/>
      <c r="AS6" s="208"/>
      <c r="AT6" s="208"/>
      <c r="AU6" s="208"/>
      <c r="AV6" s="208"/>
      <c r="AW6" s="208"/>
      <c r="AX6" s="195">
        <v>3.4224999999999999</v>
      </c>
      <c r="AY6" s="195">
        <v>3.423</v>
      </c>
      <c r="AZ6" s="195">
        <v>5.9074999999999998</v>
      </c>
      <c r="BA6" s="196">
        <f>(AZ6*AY6*AX6)/1728</f>
        <v>4.0050721864149305E-2</v>
      </c>
      <c r="BB6" s="195">
        <v>0.9</v>
      </c>
      <c r="BC6" s="195">
        <v>12.875</v>
      </c>
      <c r="BD6" s="195">
        <v>9.75</v>
      </c>
      <c r="BE6" s="195">
        <v>5.4375</v>
      </c>
      <c r="BF6" s="196">
        <f t="shared" ref="BF6:BF13" si="0">(BE6*BD6*BC6)/1728</f>
        <v>0.39500935872395831</v>
      </c>
      <c r="BG6" s="195">
        <f>BB6*BI6+0.25</f>
        <v>11.05</v>
      </c>
      <c r="BH6" s="197" t="s">
        <v>65</v>
      </c>
      <c r="BI6" s="198">
        <v>12</v>
      </c>
      <c r="BJ6" s="198">
        <v>14</v>
      </c>
      <c r="BK6" s="198">
        <v>6</v>
      </c>
      <c r="BL6" s="198">
        <f t="shared" ref="BL6:BL13" si="1">BI6*BJ6*BK6</f>
        <v>1008</v>
      </c>
      <c r="BM6" s="198">
        <f t="shared" ref="BM6:BM11" si="2">(BG6*BJ6*BK6)+50</f>
        <v>978.2</v>
      </c>
      <c r="BN6" s="209" t="s">
        <v>63</v>
      </c>
      <c r="BO6" s="198" t="s">
        <v>69</v>
      </c>
      <c r="BP6" s="199"/>
      <c r="BQ6" s="199"/>
      <c r="BR6" s="199"/>
    </row>
    <row r="7" spans="1:74" s="1" customFormat="1" ht="30">
      <c r="A7" s="193"/>
      <c r="B7" s="194" t="s">
        <v>641</v>
      </c>
      <c r="C7" s="108" t="s">
        <v>89</v>
      </c>
      <c r="D7" s="166" t="s">
        <v>632</v>
      </c>
      <c r="E7" s="153" t="s">
        <v>642</v>
      </c>
      <c r="F7" s="108" t="s">
        <v>66</v>
      </c>
      <c r="G7" s="108" t="s">
        <v>643</v>
      </c>
      <c r="H7" s="108"/>
      <c r="I7" s="108"/>
      <c r="J7" s="62"/>
      <c r="K7" s="63"/>
      <c r="L7" s="181"/>
      <c r="M7" s="181"/>
      <c r="N7" s="181"/>
      <c r="O7" s="181"/>
      <c r="P7" s="181"/>
      <c r="Q7" s="181"/>
      <c r="R7" s="181"/>
      <c r="S7" s="181"/>
      <c r="T7" s="62" t="s">
        <v>644</v>
      </c>
      <c r="U7" s="179"/>
      <c r="V7" s="62"/>
      <c r="W7" s="179"/>
      <c r="X7" s="62" t="s">
        <v>645</v>
      </c>
      <c r="Y7" s="179"/>
      <c r="Z7" s="62"/>
      <c r="AA7" s="62"/>
      <c r="AB7" s="108"/>
      <c r="AC7" s="108"/>
      <c r="AD7" s="108"/>
      <c r="AE7" s="108"/>
      <c r="AF7" s="108"/>
      <c r="AG7" s="108"/>
      <c r="AH7" s="108"/>
      <c r="AI7" s="57"/>
      <c r="AJ7" s="108"/>
      <c r="AK7" s="108"/>
      <c r="AL7" s="108"/>
      <c r="AM7" s="108"/>
      <c r="AN7" s="62">
        <v>57163</v>
      </c>
      <c r="AO7" s="57"/>
      <c r="AP7" s="208" t="s">
        <v>646</v>
      </c>
      <c r="AQ7" s="208" t="s">
        <v>647</v>
      </c>
      <c r="AR7" s="210"/>
      <c r="AS7" s="210"/>
      <c r="AT7" s="210"/>
      <c r="AU7" s="218">
        <v>4.71</v>
      </c>
      <c r="AV7" s="218">
        <v>14.12</v>
      </c>
      <c r="AW7" s="218" t="s">
        <v>648</v>
      </c>
      <c r="AX7" s="195">
        <v>5.0270000000000001</v>
      </c>
      <c r="AY7" s="195">
        <v>5.0629999999999997</v>
      </c>
      <c r="AZ7" s="195">
        <v>14.5</v>
      </c>
      <c r="BA7" s="196">
        <f t="shared" ref="BA7" si="3">(AZ7*AY7*AX7)/1728</f>
        <v>0.21357040769675925</v>
      </c>
      <c r="BB7" s="195">
        <v>5.2</v>
      </c>
      <c r="BC7" s="195">
        <v>16.493500000000001</v>
      </c>
      <c r="BD7" s="195">
        <v>11.118499999999999</v>
      </c>
      <c r="BE7" s="195">
        <v>15.612</v>
      </c>
      <c r="BF7" s="196">
        <f t="shared" si="0"/>
        <v>1.6568142823246528</v>
      </c>
      <c r="BG7" s="195">
        <f>BI7*BB7+0.25</f>
        <v>31.450000000000003</v>
      </c>
      <c r="BH7" s="197" t="s">
        <v>65</v>
      </c>
      <c r="BI7" s="198">
        <v>6</v>
      </c>
      <c r="BJ7" s="198">
        <v>9</v>
      </c>
      <c r="BK7" s="198">
        <v>2</v>
      </c>
      <c r="BL7" s="198">
        <f t="shared" si="1"/>
        <v>108</v>
      </c>
      <c r="BM7" s="198">
        <f t="shared" si="2"/>
        <v>616.1</v>
      </c>
      <c r="BN7" s="198" t="s">
        <v>63</v>
      </c>
      <c r="BO7" s="198" t="s">
        <v>69</v>
      </c>
      <c r="BP7" s="199"/>
      <c r="BQ7" s="199"/>
      <c r="BR7" s="199"/>
    </row>
    <row r="8" spans="1:74" s="1" customFormat="1">
      <c r="A8" s="193"/>
      <c r="B8" s="194" t="s">
        <v>503</v>
      </c>
      <c r="C8" s="108" t="s">
        <v>89</v>
      </c>
      <c r="D8" s="194" t="s">
        <v>371</v>
      </c>
      <c r="E8" s="153" t="s">
        <v>649</v>
      </c>
      <c r="F8" s="108" t="s">
        <v>118</v>
      </c>
      <c r="G8" s="108">
        <v>4771302</v>
      </c>
      <c r="H8" s="108"/>
      <c r="I8" s="108"/>
      <c r="J8" s="62"/>
      <c r="K8" s="63"/>
      <c r="L8" s="181"/>
      <c r="M8" s="181"/>
      <c r="N8" s="181"/>
      <c r="O8" s="181"/>
      <c r="P8" s="181"/>
      <c r="Q8" s="181"/>
      <c r="R8" s="181"/>
      <c r="S8" s="181"/>
      <c r="T8" s="179" t="s">
        <v>650</v>
      </c>
      <c r="U8" s="179"/>
      <c r="V8" s="62"/>
      <c r="W8" s="179"/>
      <c r="X8" s="62"/>
      <c r="Y8" s="179"/>
      <c r="Z8" s="62"/>
      <c r="AA8" s="58"/>
      <c r="AB8" s="108"/>
      <c r="AC8" s="108"/>
      <c r="AD8" s="108"/>
      <c r="AE8" s="108"/>
      <c r="AF8" s="108"/>
      <c r="AG8" s="108"/>
      <c r="AH8" s="108"/>
      <c r="AI8" s="57"/>
      <c r="AJ8" s="108"/>
      <c r="AK8" s="108"/>
      <c r="AL8" s="108"/>
      <c r="AM8" s="108"/>
      <c r="AN8" s="108">
        <v>33683</v>
      </c>
      <c r="AO8" s="109">
        <v>72.95</v>
      </c>
      <c r="AP8" s="208" t="s">
        <v>504</v>
      </c>
      <c r="AQ8" s="208" t="s">
        <v>505</v>
      </c>
      <c r="AR8" s="208"/>
      <c r="AS8" s="208"/>
      <c r="AT8" s="208"/>
      <c r="AU8" s="208"/>
      <c r="AV8" s="208"/>
      <c r="AW8" s="208"/>
      <c r="AX8" s="195">
        <v>4.6875</v>
      </c>
      <c r="AY8" s="195">
        <v>4.6875</v>
      </c>
      <c r="AZ8" s="195">
        <v>9.5</v>
      </c>
      <c r="BA8" s="196">
        <f>(AZ8*AY8*AX8)/1728</f>
        <v>0.12079874674479167</v>
      </c>
      <c r="BB8" s="195">
        <f>2.92+0.1</f>
        <v>3.02</v>
      </c>
      <c r="BC8" s="195">
        <v>14.805999999999999</v>
      </c>
      <c r="BD8" s="195">
        <v>10.055999999999999</v>
      </c>
      <c r="BE8" s="195">
        <v>10.362</v>
      </c>
      <c r="BF8" s="196">
        <f t="shared" si="0"/>
        <v>0.89281783983333318</v>
      </c>
      <c r="BG8" s="195">
        <f>BB8*BI8+0.25</f>
        <v>18.37</v>
      </c>
      <c r="BH8" s="197"/>
      <c r="BI8" s="198">
        <v>6</v>
      </c>
      <c r="BJ8" s="198">
        <v>12</v>
      </c>
      <c r="BK8" s="198">
        <v>4</v>
      </c>
      <c r="BL8" s="198">
        <f t="shared" si="1"/>
        <v>288</v>
      </c>
      <c r="BM8" s="198">
        <f t="shared" si="2"/>
        <v>931.76</v>
      </c>
      <c r="BN8" s="209" t="s">
        <v>71</v>
      </c>
      <c r="BO8" s="198" t="s">
        <v>69</v>
      </c>
      <c r="BP8" s="187"/>
      <c r="BQ8" s="200"/>
      <c r="BR8" s="200"/>
      <c r="BS8" s="200"/>
      <c r="BT8" s="200"/>
      <c r="BU8" s="200"/>
      <c r="BV8" s="200"/>
    </row>
    <row r="9" spans="1:74" s="1" customFormat="1" ht="30">
      <c r="A9" s="193"/>
      <c r="B9" s="194" t="s">
        <v>506</v>
      </c>
      <c r="C9" s="108" t="s">
        <v>89</v>
      </c>
      <c r="D9" s="194" t="s">
        <v>371</v>
      </c>
      <c r="E9" s="194" t="s">
        <v>651</v>
      </c>
      <c r="F9" s="108" t="s">
        <v>77</v>
      </c>
      <c r="G9" s="108">
        <v>87803182</v>
      </c>
      <c r="H9" s="48" t="s">
        <v>87</v>
      </c>
      <c r="I9" s="108">
        <v>2830359</v>
      </c>
      <c r="J9" s="62" t="s">
        <v>64</v>
      </c>
      <c r="K9" s="63">
        <v>87803180</v>
      </c>
      <c r="L9" s="181"/>
      <c r="M9" s="181"/>
      <c r="N9" s="181"/>
      <c r="O9" s="181"/>
      <c r="P9" s="181"/>
      <c r="Q9" s="181"/>
      <c r="R9" s="181"/>
      <c r="S9" s="181"/>
      <c r="T9" s="62" t="s">
        <v>551</v>
      </c>
      <c r="U9" s="179"/>
      <c r="V9" s="62"/>
      <c r="W9" s="179"/>
      <c r="X9" s="62"/>
      <c r="Y9" s="179"/>
      <c r="Z9" s="62" t="s">
        <v>552</v>
      </c>
      <c r="AA9" s="58"/>
      <c r="AB9" s="108"/>
      <c r="AC9" s="108"/>
      <c r="AD9" s="108"/>
      <c r="AE9" s="108"/>
      <c r="AF9" s="108"/>
      <c r="AG9" s="108"/>
      <c r="AH9" s="108"/>
      <c r="AI9" s="57"/>
      <c r="AJ9" s="108"/>
      <c r="AK9" s="108"/>
      <c r="AL9" s="108"/>
      <c r="AM9" s="108"/>
      <c r="AN9" s="108"/>
      <c r="AO9" s="109">
        <v>21.6</v>
      </c>
      <c r="AP9" s="201" t="s">
        <v>507</v>
      </c>
      <c r="AQ9" s="201" t="s">
        <v>508</v>
      </c>
      <c r="AR9" s="201"/>
      <c r="AS9" s="201"/>
      <c r="AT9" s="201"/>
      <c r="AU9" s="201"/>
      <c r="AV9" s="201"/>
      <c r="AW9" s="201"/>
      <c r="AX9" s="195">
        <v>3.875</v>
      </c>
      <c r="AY9" s="195">
        <v>3.875</v>
      </c>
      <c r="AZ9" s="195">
        <v>7.25</v>
      </c>
      <c r="BA9" s="196">
        <f>(AZ9*AY9*AX9)/1728</f>
        <v>6.2999584056712965E-2</v>
      </c>
      <c r="BB9" s="195">
        <v>1.6</v>
      </c>
      <c r="BC9" s="195">
        <v>15.805999999999999</v>
      </c>
      <c r="BD9" s="195">
        <v>11.805999999999999</v>
      </c>
      <c r="BE9" s="195">
        <v>8.1120000000000001</v>
      </c>
      <c r="BF9" s="196">
        <f t="shared" si="0"/>
        <v>0.87600979122222211</v>
      </c>
      <c r="BG9" s="195">
        <f>BB9*BI9+0.25</f>
        <v>19.450000000000003</v>
      </c>
      <c r="BH9" s="197" t="s">
        <v>65</v>
      </c>
      <c r="BI9" s="198">
        <v>12</v>
      </c>
      <c r="BJ9" s="198">
        <v>10</v>
      </c>
      <c r="BK9" s="198">
        <v>5</v>
      </c>
      <c r="BL9" s="198">
        <f t="shared" si="1"/>
        <v>600</v>
      </c>
      <c r="BM9" s="198">
        <f t="shared" si="2"/>
        <v>1022.5000000000001</v>
      </c>
      <c r="BN9" s="198" t="s">
        <v>63</v>
      </c>
      <c r="BO9" s="198" t="s">
        <v>69</v>
      </c>
      <c r="BP9" s="199"/>
      <c r="BQ9" s="199"/>
      <c r="BR9" s="199"/>
    </row>
    <row r="10" spans="1:74" s="1" customFormat="1" ht="30">
      <c r="A10" s="193"/>
      <c r="B10" s="211" t="s">
        <v>509</v>
      </c>
      <c r="C10" s="108" t="s">
        <v>89</v>
      </c>
      <c r="D10" s="211" t="s">
        <v>367</v>
      </c>
      <c r="E10" s="212" t="s">
        <v>558</v>
      </c>
      <c r="F10" s="108" t="s">
        <v>68</v>
      </c>
      <c r="G10" s="108" t="s">
        <v>559</v>
      </c>
      <c r="H10" s="108"/>
      <c r="I10" s="10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62" t="s">
        <v>652</v>
      </c>
      <c r="U10" s="179"/>
      <c r="V10" s="62"/>
      <c r="W10" s="179"/>
      <c r="X10" s="62"/>
      <c r="Y10" s="179"/>
      <c r="Z10" s="62" t="s">
        <v>561</v>
      </c>
      <c r="AA10" s="58"/>
      <c r="AB10" s="108"/>
      <c r="AC10" s="108"/>
      <c r="AD10" s="108"/>
      <c r="AE10" s="108"/>
      <c r="AF10" s="108"/>
      <c r="AG10" s="108"/>
      <c r="AH10" s="108"/>
      <c r="AI10" s="57"/>
      <c r="AJ10" s="108"/>
      <c r="AK10" s="108"/>
      <c r="AL10" s="108"/>
      <c r="AM10" s="108"/>
      <c r="AN10" s="62" t="s">
        <v>653</v>
      </c>
      <c r="AO10" s="109">
        <v>45.52</v>
      </c>
      <c r="AP10" s="201" t="s">
        <v>510</v>
      </c>
      <c r="AQ10" s="201" t="s">
        <v>511</v>
      </c>
      <c r="AR10" s="201"/>
      <c r="AS10" s="201"/>
      <c r="AT10" s="201"/>
      <c r="AU10" s="201"/>
      <c r="AV10" s="201"/>
      <c r="AW10" s="201"/>
      <c r="AX10" s="195">
        <v>5.1875</v>
      </c>
      <c r="AY10" s="195">
        <v>5.1875</v>
      </c>
      <c r="AZ10" s="195">
        <v>14.75</v>
      </c>
      <c r="BA10" s="196">
        <f>(AZ10*AY10*AX10)/1728</f>
        <v>0.22970185456452547</v>
      </c>
      <c r="BB10" s="195">
        <v>4.83</v>
      </c>
      <c r="BC10" s="195">
        <v>16.493500000000001</v>
      </c>
      <c r="BD10" s="195">
        <v>11.118499999999999</v>
      </c>
      <c r="BE10" s="195">
        <v>15.612</v>
      </c>
      <c r="BF10" s="196">
        <f t="shared" si="0"/>
        <v>1.6568142823246528</v>
      </c>
      <c r="BG10" s="195">
        <f>BB10*BI10+0.4</f>
        <v>29.38</v>
      </c>
      <c r="BH10" s="197" t="s">
        <v>65</v>
      </c>
      <c r="BI10" s="198">
        <v>6</v>
      </c>
      <c r="BJ10" s="198">
        <v>9</v>
      </c>
      <c r="BK10" s="198">
        <v>2</v>
      </c>
      <c r="BL10" s="198">
        <f t="shared" si="1"/>
        <v>108</v>
      </c>
      <c r="BM10" s="198">
        <f t="shared" si="2"/>
        <v>578.84</v>
      </c>
      <c r="BN10" s="198" t="s">
        <v>63</v>
      </c>
      <c r="BO10" s="198" t="s">
        <v>69</v>
      </c>
      <c r="BP10" s="200"/>
      <c r="BQ10" s="200"/>
      <c r="BR10" s="199"/>
    </row>
    <row r="11" spans="1:74" s="1" customFormat="1" ht="45">
      <c r="A11" s="193"/>
      <c r="B11" s="194" t="s">
        <v>512</v>
      </c>
      <c r="C11" s="108" t="s">
        <v>89</v>
      </c>
      <c r="D11" s="166" t="s">
        <v>513</v>
      </c>
      <c r="E11" s="194" t="s">
        <v>654</v>
      </c>
      <c r="F11" s="108" t="s">
        <v>75</v>
      </c>
      <c r="G11" s="108">
        <v>19179832</v>
      </c>
      <c r="H11" s="108" t="s">
        <v>123</v>
      </c>
      <c r="I11" s="108" t="s">
        <v>529</v>
      </c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62" t="s">
        <v>655</v>
      </c>
      <c r="U11" s="179"/>
      <c r="V11" s="62"/>
      <c r="W11" s="179"/>
      <c r="X11" s="62"/>
      <c r="Y11" s="179"/>
      <c r="Z11" s="62"/>
      <c r="AA11" s="58"/>
      <c r="AB11" s="108"/>
      <c r="AC11" s="108"/>
      <c r="AD11" s="108"/>
      <c r="AE11" s="108"/>
      <c r="AF11" s="108"/>
      <c r="AG11" s="108"/>
      <c r="AH11" s="108"/>
      <c r="AI11" s="57"/>
      <c r="AJ11" s="108"/>
      <c r="AK11" s="108"/>
      <c r="AL11" s="108"/>
      <c r="AM11" s="108"/>
      <c r="AN11" s="62" t="s">
        <v>656</v>
      </c>
      <c r="AO11" s="109">
        <v>98.85</v>
      </c>
      <c r="AP11" s="201" t="s">
        <v>514</v>
      </c>
      <c r="AQ11" s="201" t="s">
        <v>515</v>
      </c>
      <c r="AR11" s="201"/>
      <c r="AS11" s="201"/>
      <c r="AT11" s="201"/>
      <c r="AU11" s="201"/>
      <c r="AV11" s="201"/>
      <c r="AW11" s="201"/>
      <c r="AX11" s="262" t="s">
        <v>107</v>
      </c>
      <c r="AY11" s="262"/>
      <c r="AZ11" s="262"/>
      <c r="BA11" s="262"/>
      <c r="BB11" s="262"/>
      <c r="BC11" s="195">
        <v>9.6809999999999992</v>
      </c>
      <c r="BD11" s="195">
        <v>9.6809999999999992</v>
      </c>
      <c r="BE11" s="195">
        <v>20.486999999999998</v>
      </c>
      <c r="BF11" s="196">
        <f t="shared" si="0"/>
        <v>1.1111560865781247</v>
      </c>
      <c r="BG11" s="195">
        <f>3.87+0.25</f>
        <v>4.12</v>
      </c>
      <c r="BH11" s="197" t="s">
        <v>65</v>
      </c>
      <c r="BI11" s="198">
        <v>1</v>
      </c>
      <c r="BJ11" s="198">
        <v>16</v>
      </c>
      <c r="BK11" s="198">
        <v>2</v>
      </c>
      <c r="BL11" s="198">
        <f t="shared" si="1"/>
        <v>32</v>
      </c>
      <c r="BM11" s="198">
        <f t="shared" si="2"/>
        <v>181.84</v>
      </c>
      <c r="BN11" s="198" t="s">
        <v>63</v>
      </c>
      <c r="BO11" s="198" t="s">
        <v>69</v>
      </c>
      <c r="BP11" s="200"/>
      <c r="BQ11" s="199"/>
      <c r="BR11" s="199"/>
    </row>
    <row r="12" spans="1:74" s="1" customFormat="1">
      <c r="A12" s="193"/>
      <c r="B12" s="194" t="s">
        <v>657</v>
      </c>
      <c r="C12" s="108" t="s">
        <v>89</v>
      </c>
      <c r="D12" s="194" t="s">
        <v>371</v>
      </c>
      <c r="E12" s="109" t="s">
        <v>658</v>
      </c>
      <c r="F12" s="108" t="s">
        <v>87</v>
      </c>
      <c r="G12" s="108">
        <v>3685306</v>
      </c>
      <c r="H12" s="108"/>
      <c r="I12" s="10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62" t="s">
        <v>659</v>
      </c>
      <c r="U12" s="179"/>
      <c r="V12" s="62"/>
      <c r="W12" s="179"/>
      <c r="X12" s="62" t="s">
        <v>660</v>
      </c>
      <c r="Y12" s="179"/>
      <c r="Z12" s="62" t="s">
        <v>661</v>
      </c>
      <c r="AA12" s="58"/>
      <c r="AB12" s="108"/>
      <c r="AC12" s="108"/>
      <c r="AD12" s="108"/>
      <c r="AE12" s="108"/>
      <c r="AF12" s="108"/>
      <c r="AG12" s="108"/>
      <c r="AH12" s="108"/>
      <c r="AI12" s="57"/>
      <c r="AJ12" s="108"/>
      <c r="AK12" s="108"/>
      <c r="AL12" s="108"/>
      <c r="AM12" s="108"/>
      <c r="AN12" s="62" t="s">
        <v>662</v>
      </c>
      <c r="AO12" s="109">
        <v>65.14</v>
      </c>
      <c r="AP12" s="208" t="s">
        <v>663</v>
      </c>
      <c r="AQ12" s="208" t="s">
        <v>664</v>
      </c>
      <c r="AR12" s="210"/>
      <c r="AS12" s="210"/>
      <c r="AT12" s="210"/>
      <c r="AU12" s="218">
        <v>4.6399999999999997</v>
      </c>
      <c r="AV12" s="218">
        <f>11.74+0.23</f>
        <v>11.97</v>
      </c>
      <c r="AW12" s="210"/>
      <c r="AX12" s="263" t="s">
        <v>113</v>
      </c>
      <c r="AY12" s="264"/>
      <c r="AZ12" s="264"/>
      <c r="BA12" s="264"/>
      <c r="BB12" s="265"/>
      <c r="BC12" s="195">
        <v>15.055999999999999</v>
      </c>
      <c r="BD12" s="195">
        <v>10.305999999999999</v>
      </c>
      <c r="BE12" s="195">
        <v>13.362</v>
      </c>
      <c r="BF12" s="196">
        <f t="shared" si="0"/>
        <v>1.199851430111111</v>
      </c>
      <c r="BG12" s="195">
        <v>32.247999999999998</v>
      </c>
      <c r="BH12" s="1" t="s">
        <v>65</v>
      </c>
      <c r="BI12" s="198">
        <v>6</v>
      </c>
      <c r="BJ12" s="198">
        <v>10</v>
      </c>
      <c r="BK12" s="198">
        <v>3</v>
      </c>
      <c r="BL12" s="198">
        <f t="shared" si="1"/>
        <v>180</v>
      </c>
      <c r="BM12" s="198">
        <f>(BF12*BJ12*BK12)+50</f>
        <v>85.99554290333333</v>
      </c>
      <c r="BN12" s="198" t="s">
        <v>63</v>
      </c>
      <c r="BO12" s="198" t="s">
        <v>69</v>
      </c>
      <c r="BP12" s="198">
        <v>10</v>
      </c>
      <c r="BQ12" s="198">
        <v>3</v>
      </c>
      <c r="BR12" s="198" t="e">
        <f>#REF!*BP12*BQ12</f>
        <v>#REF!</v>
      </c>
    </row>
    <row r="13" spans="1:74" s="1" customFormat="1" ht="45">
      <c r="A13" s="193"/>
      <c r="B13" s="194" t="s">
        <v>665</v>
      </c>
      <c r="C13" s="108" t="s">
        <v>89</v>
      </c>
      <c r="D13" s="194" t="s">
        <v>371</v>
      </c>
      <c r="E13" s="109" t="s">
        <v>666</v>
      </c>
      <c r="F13" s="108" t="s">
        <v>667</v>
      </c>
      <c r="G13" s="108" t="s">
        <v>668</v>
      </c>
      <c r="H13" s="108"/>
      <c r="I13" s="108"/>
      <c r="J13" s="62"/>
      <c r="K13" s="63"/>
      <c r="L13" s="181"/>
      <c r="M13" s="181"/>
      <c r="N13" s="181"/>
      <c r="O13" s="181"/>
      <c r="P13" s="181"/>
      <c r="Q13" s="181"/>
      <c r="R13" s="181"/>
      <c r="S13" s="181"/>
      <c r="T13" s="179" t="s">
        <v>669</v>
      </c>
      <c r="U13" s="179"/>
      <c r="V13" s="62"/>
      <c r="W13" s="179"/>
      <c r="X13" s="62" t="s">
        <v>670</v>
      </c>
      <c r="Y13" s="179"/>
      <c r="Z13" s="62" t="s">
        <v>671</v>
      </c>
      <c r="AA13" s="58"/>
      <c r="AB13" s="108"/>
      <c r="AC13" s="108"/>
      <c r="AD13" s="108"/>
      <c r="AE13" s="108"/>
      <c r="AF13" s="108"/>
      <c r="AG13" s="108"/>
      <c r="AH13" s="108"/>
      <c r="AI13" s="57"/>
      <c r="AJ13" s="108"/>
      <c r="AK13" s="108"/>
      <c r="AL13" s="108"/>
      <c r="AM13" s="108"/>
      <c r="AN13" s="108">
        <v>33822</v>
      </c>
      <c r="AO13" s="109">
        <v>60.3</v>
      </c>
      <c r="AP13" s="208" t="s">
        <v>672</v>
      </c>
      <c r="AQ13" s="208" t="s">
        <v>673</v>
      </c>
      <c r="AR13" s="210"/>
      <c r="AS13" s="210"/>
      <c r="AT13" s="210"/>
      <c r="AU13" s="218">
        <v>3.98</v>
      </c>
      <c r="AV13" s="218">
        <v>10.468999999999999</v>
      </c>
      <c r="AW13" s="210"/>
      <c r="AX13" s="219">
        <v>4.7859999999999996</v>
      </c>
      <c r="AY13" s="220">
        <v>4.7859999999999996</v>
      </c>
      <c r="AZ13" s="220">
        <v>10.692</v>
      </c>
      <c r="BA13" s="196">
        <f t="shared" ref="BA13" si="4">(AZ13*AY13*AX13)/1728</f>
        <v>0.14172961274999998</v>
      </c>
      <c r="BB13" s="221">
        <v>2.65</v>
      </c>
      <c r="BC13" s="195">
        <v>14.75</v>
      </c>
      <c r="BD13" s="195">
        <v>10</v>
      </c>
      <c r="BE13" s="195">
        <v>12.12</v>
      </c>
      <c r="BF13" s="196">
        <f t="shared" si="0"/>
        <v>1.0345486111111111</v>
      </c>
      <c r="BG13" s="195">
        <f>BI13*BB13+0.25</f>
        <v>16.149999999999999</v>
      </c>
      <c r="BH13" s="197" t="s">
        <v>65</v>
      </c>
      <c r="BI13" s="198">
        <v>6</v>
      </c>
      <c r="BJ13" s="198">
        <v>12</v>
      </c>
      <c r="BK13" s="198">
        <v>3</v>
      </c>
      <c r="BL13" s="198">
        <f t="shared" si="1"/>
        <v>216</v>
      </c>
      <c r="BM13" s="198">
        <f t="shared" ref="BM13" si="5">(BG13*BJ13*BK13)+50</f>
        <v>631.4</v>
      </c>
      <c r="BN13" s="198" t="s">
        <v>63</v>
      </c>
      <c r="BO13" s="198" t="s">
        <v>69</v>
      </c>
      <c r="BP13" s="199"/>
      <c r="BQ13" s="199"/>
      <c r="BR13" s="199"/>
    </row>
    <row r="14" spans="1:74">
      <c r="A14" s="99"/>
      <c r="B14" s="171"/>
      <c r="C14" s="48"/>
      <c r="D14" s="165"/>
      <c r="E14" s="174"/>
      <c r="F14" s="48"/>
      <c r="G14" s="48"/>
      <c r="H14" s="48"/>
      <c r="I14" s="48"/>
      <c r="J14" s="62"/>
      <c r="K14" s="63"/>
      <c r="L14" s="181"/>
      <c r="M14" s="181"/>
      <c r="N14" s="181"/>
      <c r="O14" s="181"/>
      <c r="P14" s="181"/>
      <c r="Q14" s="181"/>
      <c r="R14" s="181"/>
      <c r="S14" s="181"/>
      <c r="T14" s="179"/>
      <c r="U14" s="179"/>
      <c r="V14" s="62"/>
      <c r="W14" s="179"/>
      <c r="X14" s="62"/>
      <c r="Y14" s="179"/>
      <c r="Z14" s="62"/>
      <c r="AA14" s="135"/>
      <c r="AB14" s="48"/>
      <c r="AC14" s="48"/>
      <c r="AD14" s="108"/>
      <c r="AE14" s="108"/>
      <c r="AF14" s="48"/>
      <c r="AG14" s="48"/>
      <c r="AH14" s="108"/>
      <c r="AI14" s="57"/>
      <c r="AJ14" s="48"/>
      <c r="AK14" s="48"/>
      <c r="AL14" s="48"/>
      <c r="AM14" s="48"/>
      <c r="AN14" s="108"/>
      <c r="AO14" s="109"/>
      <c r="AP14" s="114"/>
      <c r="AQ14" s="114"/>
      <c r="AR14" s="114"/>
      <c r="AS14" s="213"/>
      <c r="AT14" s="213"/>
      <c r="AU14" s="114"/>
      <c r="AV14" s="114"/>
      <c r="AW14" s="114"/>
      <c r="AX14" s="223"/>
      <c r="AY14" s="223"/>
      <c r="AZ14" s="223"/>
      <c r="BA14" s="222"/>
      <c r="BB14" s="223"/>
      <c r="BC14" s="223"/>
      <c r="BD14" s="223"/>
      <c r="BE14" s="223"/>
      <c r="BF14" s="222"/>
      <c r="BG14" s="223"/>
      <c r="BH14" s="112"/>
      <c r="BI14" s="68"/>
      <c r="BJ14" s="68"/>
      <c r="BK14" s="68"/>
      <c r="BL14" s="68"/>
      <c r="BM14" s="68"/>
      <c r="BN14" s="68"/>
      <c r="BO14" s="68"/>
      <c r="BP14" s="16"/>
      <c r="BQ14" s="16"/>
      <c r="BR14" s="16"/>
    </row>
    <row r="15" spans="1:74" s="31" customFormat="1">
      <c r="B15" s="29"/>
      <c r="C15" s="29"/>
      <c r="D15" s="29"/>
      <c r="E15" s="29"/>
      <c r="F15" s="29"/>
      <c r="G15" s="21"/>
      <c r="H15" s="4"/>
      <c r="I15" s="4"/>
      <c r="J15" s="4"/>
      <c r="T15" s="4"/>
      <c r="Z15" s="4"/>
      <c r="AA15" s="4"/>
      <c r="AO15" s="30"/>
      <c r="AP15" s="4"/>
      <c r="AX15" s="20"/>
      <c r="AY15" s="20"/>
      <c r="AZ15" s="20"/>
      <c r="BA15" s="4"/>
      <c r="BB15" s="20"/>
      <c r="BC15" s="20"/>
      <c r="BD15" s="20"/>
      <c r="BE15" s="20"/>
      <c r="BF15" s="4"/>
      <c r="BG15" s="20"/>
      <c r="BH15" s="4"/>
      <c r="BI15" s="4"/>
      <c r="BN15" s="4"/>
      <c r="BO15" s="21"/>
    </row>
    <row r="16" spans="1:74" ht="7.5" customHeight="1">
      <c r="B16" s="42"/>
      <c r="C16" s="42"/>
      <c r="D16" s="42"/>
      <c r="E16" s="42"/>
      <c r="F16" s="42"/>
      <c r="G16" s="4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3"/>
      <c r="U16" s="44"/>
      <c r="V16" s="44"/>
      <c r="W16" s="44"/>
      <c r="X16" s="44"/>
      <c r="Y16" s="44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  <c r="AP16" s="43"/>
      <c r="AQ16" s="44"/>
      <c r="AR16" s="44"/>
      <c r="AS16" s="44"/>
      <c r="AT16" s="44"/>
      <c r="AU16" s="44"/>
      <c r="AV16" s="44"/>
      <c r="AW16" s="44"/>
      <c r="AX16" s="46"/>
      <c r="AY16" s="46"/>
      <c r="AZ16" s="46"/>
      <c r="BA16" s="43"/>
      <c r="BB16" s="46"/>
      <c r="BC16" s="46"/>
      <c r="BD16" s="46"/>
      <c r="BE16" s="46"/>
      <c r="BF16" s="43"/>
      <c r="BG16" s="46"/>
      <c r="BH16" s="43"/>
      <c r="BI16" s="43"/>
      <c r="BJ16" s="44"/>
      <c r="BK16" s="44"/>
      <c r="BL16" s="44"/>
      <c r="BM16" s="44"/>
      <c r="BN16" s="43"/>
      <c r="BO16" s="47"/>
      <c r="BP16" s="44"/>
      <c r="BQ16" s="31"/>
      <c r="BR16" s="31"/>
    </row>
    <row r="17" spans="2:70" ht="7.5" customHeight="1">
      <c r="B17" s="29"/>
      <c r="C17" s="29"/>
      <c r="D17" s="29"/>
      <c r="E17" s="29"/>
      <c r="F17" s="29"/>
      <c r="G17" s="29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U17" s="31"/>
      <c r="V17" s="31"/>
      <c r="W17" s="31"/>
      <c r="X17" s="31"/>
      <c r="Y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0"/>
      <c r="AQ17" s="31"/>
      <c r="AR17" s="31"/>
      <c r="AS17" s="31"/>
      <c r="AT17" s="31"/>
      <c r="AU17" s="31"/>
      <c r="AV17" s="31"/>
      <c r="AW17" s="31"/>
      <c r="AX17" s="20"/>
      <c r="AY17" s="20"/>
      <c r="AZ17" s="20"/>
      <c r="BB17" s="20"/>
      <c r="BC17" s="20"/>
      <c r="BD17" s="20"/>
      <c r="BE17" s="20"/>
      <c r="BG17" s="20"/>
      <c r="BJ17" s="31"/>
      <c r="BK17" s="31"/>
      <c r="BL17" s="31"/>
      <c r="BM17" s="31"/>
      <c r="BO17" s="21"/>
      <c r="BP17" s="31"/>
      <c r="BQ17" s="31"/>
      <c r="BR17" s="31"/>
    </row>
    <row r="18" spans="2:70" ht="23.25">
      <c r="B18" s="29"/>
      <c r="C18" s="29"/>
      <c r="D18" s="29"/>
      <c r="E18" s="41" t="s">
        <v>90</v>
      </c>
      <c r="G18" s="29"/>
      <c r="U18" s="31"/>
      <c r="V18" s="31"/>
      <c r="W18" s="31"/>
      <c r="Y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0"/>
      <c r="AQ18" s="31"/>
      <c r="AR18" s="31"/>
      <c r="AS18" s="31"/>
      <c r="AT18" s="31"/>
      <c r="AU18" s="31"/>
      <c r="AV18" s="31"/>
      <c r="AW18" s="31"/>
      <c r="AX18" s="20"/>
      <c r="AY18" s="20"/>
      <c r="AZ18" s="20"/>
      <c r="BB18" s="20"/>
      <c r="BC18" s="20"/>
      <c r="BD18" s="20"/>
      <c r="BE18" s="20"/>
      <c r="BG18" s="20"/>
      <c r="BJ18" s="31"/>
      <c r="BK18" s="31"/>
      <c r="BL18" s="31"/>
      <c r="BM18" s="31"/>
      <c r="BO18" s="21"/>
      <c r="BP18" s="31"/>
      <c r="BQ18" s="31"/>
      <c r="BR18" s="31"/>
    </row>
    <row r="19" spans="2:70" s="31" customFormat="1">
      <c r="B19" s="29"/>
      <c r="C19" s="29"/>
      <c r="D19" s="29"/>
      <c r="E19" s="29"/>
      <c r="F19" s="29"/>
      <c r="G19" s="2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30"/>
      <c r="AP19" s="4"/>
      <c r="AQ19" s="4"/>
      <c r="AR19" s="4"/>
      <c r="AS19" s="4"/>
      <c r="AT19" s="4"/>
      <c r="AU19" s="4"/>
      <c r="AV19" s="4"/>
      <c r="AW19" s="4"/>
      <c r="AX19" s="20"/>
      <c r="AY19" s="20"/>
      <c r="AZ19" s="20"/>
      <c r="BA19" s="4"/>
      <c r="BB19" s="20"/>
      <c r="BC19" s="20"/>
      <c r="BD19" s="20"/>
      <c r="BE19" s="20"/>
      <c r="BF19" s="4"/>
      <c r="BG19" s="20"/>
      <c r="BH19" s="4"/>
      <c r="BI19" s="4"/>
      <c r="BJ19" s="4"/>
      <c r="BK19" s="4"/>
      <c r="BN19" s="4"/>
      <c r="BO19" s="21"/>
      <c r="BP19" s="4"/>
      <c r="BQ19" s="4"/>
      <c r="BR19" s="4"/>
    </row>
    <row r="20" spans="2:70">
      <c r="B20" s="29"/>
      <c r="C20" s="29"/>
      <c r="D20" s="29"/>
      <c r="E20" s="9" t="s">
        <v>91</v>
      </c>
      <c r="F20" s="11" t="s">
        <v>366</v>
      </c>
      <c r="G20" s="11" t="s">
        <v>92</v>
      </c>
      <c r="AO20" s="30"/>
      <c r="AX20" s="20"/>
      <c r="AY20" s="20"/>
      <c r="AZ20" s="20"/>
      <c r="BB20" s="20"/>
      <c r="BC20" s="20"/>
      <c r="BD20" s="20"/>
      <c r="BE20" s="20"/>
      <c r="BG20" s="20"/>
      <c r="BL20" s="31"/>
      <c r="BM20" s="31"/>
      <c r="BO20" s="21"/>
    </row>
    <row r="21" spans="2:70">
      <c r="B21" s="33"/>
      <c r="C21" s="33"/>
      <c r="D21" s="72"/>
      <c r="E21" s="117"/>
      <c r="F21" s="109"/>
      <c r="G21" s="109"/>
      <c r="AO21" s="30"/>
      <c r="AX21" s="20"/>
      <c r="AY21" s="20"/>
      <c r="AZ21" s="20"/>
      <c r="BB21" s="20"/>
      <c r="BC21" s="20"/>
      <c r="BD21" s="20"/>
      <c r="BE21" s="20"/>
      <c r="BG21" s="20"/>
      <c r="BL21" s="31"/>
      <c r="BM21" s="31"/>
      <c r="BO21" s="21"/>
    </row>
    <row r="22" spans="2:70">
      <c r="B22" s="33"/>
      <c r="C22" s="33"/>
      <c r="D22" s="72"/>
      <c r="E22" s="117"/>
      <c r="F22" s="109"/>
      <c r="G22" s="109"/>
      <c r="AO22" s="30"/>
      <c r="AX22" s="20"/>
      <c r="AY22" s="20"/>
      <c r="AZ22" s="20"/>
      <c r="BB22" s="20"/>
      <c r="BC22" s="20"/>
      <c r="BD22" s="20"/>
      <c r="BE22" s="20"/>
      <c r="BG22" s="20"/>
      <c r="BL22" s="31"/>
      <c r="BM22" s="31"/>
      <c r="BO22" s="21"/>
    </row>
    <row r="23" spans="2:70">
      <c r="B23" s="33"/>
      <c r="C23" s="33"/>
      <c r="D23" s="33"/>
      <c r="E23" s="117"/>
      <c r="F23" s="109"/>
      <c r="G23" s="109"/>
      <c r="AO23" s="30"/>
      <c r="AX23" s="20"/>
      <c r="AY23" s="20"/>
      <c r="AZ23" s="20"/>
      <c r="BB23" s="20"/>
      <c r="BC23" s="20"/>
      <c r="BD23" s="20"/>
      <c r="BE23" s="20"/>
      <c r="BG23" s="20"/>
      <c r="BL23" s="31"/>
      <c r="BM23" s="31"/>
      <c r="BO23" s="21"/>
    </row>
    <row r="24" spans="2:70">
      <c r="B24" s="33"/>
      <c r="C24" s="33"/>
      <c r="D24" s="33"/>
      <c r="E24" s="117"/>
      <c r="F24" s="109"/>
      <c r="G24" s="10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31"/>
      <c r="V24" s="31"/>
      <c r="W24" s="31"/>
      <c r="X24" s="31"/>
      <c r="Y24" s="31"/>
      <c r="AD24" s="31"/>
      <c r="AE24" s="31"/>
      <c r="AF24" s="31"/>
      <c r="AG24" s="31"/>
      <c r="AH24" s="31"/>
      <c r="AI24" s="31"/>
      <c r="AL24" s="31"/>
      <c r="AM24" s="31"/>
      <c r="AN24" s="31"/>
      <c r="AO24" s="30"/>
      <c r="AQ24" s="31"/>
      <c r="AR24" s="31"/>
      <c r="AS24" s="31"/>
      <c r="AT24" s="31"/>
      <c r="AU24" s="31"/>
      <c r="AV24" s="31"/>
      <c r="AW24" s="31"/>
      <c r="AX24" s="20"/>
      <c r="AY24" s="20"/>
      <c r="AZ24" s="20"/>
      <c r="BB24" s="20"/>
      <c r="BC24" s="20"/>
      <c r="BD24" s="20"/>
      <c r="BE24" s="20"/>
      <c r="BG24" s="20"/>
      <c r="BJ24" s="31"/>
      <c r="BK24" s="31"/>
      <c r="BL24" s="31"/>
      <c r="BM24" s="31"/>
      <c r="BO24" s="21"/>
      <c r="BP24" s="31"/>
      <c r="BQ24" s="31"/>
      <c r="BR24" s="31"/>
    </row>
    <row r="25" spans="2:70">
      <c r="B25" s="29"/>
      <c r="C25" s="29"/>
      <c r="D25" s="29"/>
      <c r="E25" s="29"/>
      <c r="F25" s="29"/>
      <c r="G25" s="29"/>
      <c r="AP25" s="31"/>
      <c r="BM25" s="31"/>
      <c r="BO25" s="21"/>
    </row>
    <row r="26" spans="2:70" ht="7.5" customHeight="1">
      <c r="B26" s="42"/>
      <c r="C26" s="42"/>
      <c r="D26" s="42"/>
      <c r="E26" s="42"/>
      <c r="F26" s="42"/>
      <c r="G26" s="42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0"/>
      <c r="AQ26" s="31"/>
      <c r="AR26" s="31"/>
      <c r="AS26" s="31"/>
      <c r="AT26" s="31"/>
      <c r="AU26" s="31"/>
      <c r="AV26" s="31"/>
      <c r="AW26" s="31"/>
      <c r="AX26" s="20"/>
      <c r="AY26" s="20"/>
      <c r="AZ26" s="20"/>
      <c r="BB26" s="20"/>
      <c r="BC26" s="20"/>
      <c r="BD26" s="20"/>
      <c r="BE26" s="20"/>
      <c r="BG26" s="20"/>
      <c r="BJ26" s="31"/>
      <c r="BK26" s="31"/>
      <c r="BL26" s="31"/>
      <c r="BM26" s="31"/>
      <c r="BO26" s="21"/>
      <c r="BP26" s="31"/>
      <c r="BQ26" s="31"/>
      <c r="BR26" s="31"/>
    </row>
    <row r="27" spans="2:70" ht="7.5" customHeight="1">
      <c r="B27" s="29"/>
      <c r="C27" s="29"/>
      <c r="D27" s="29"/>
      <c r="E27" s="29"/>
      <c r="F27" s="29"/>
      <c r="G27" s="29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U27" s="31"/>
      <c r="V27" s="31"/>
      <c r="W27" s="31"/>
      <c r="X27" s="31"/>
      <c r="Y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/>
      <c r="AQ27" s="31"/>
      <c r="AR27" s="31"/>
      <c r="AS27" s="31"/>
      <c r="AT27" s="31"/>
      <c r="AU27" s="31"/>
      <c r="AV27" s="31"/>
      <c r="AW27" s="31"/>
      <c r="AX27" s="20"/>
      <c r="AY27" s="20"/>
      <c r="AZ27" s="20"/>
      <c r="BB27" s="20"/>
      <c r="BC27" s="20"/>
      <c r="BD27" s="20"/>
      <c r="BE27" s="20"/>
      <c r="BG27" s="20"/>
      <c r="BJ27" s="31"/>
      <c r="BK27" s="31"/>
      <c r="BL27" s="31"/>
      <c r="BM27" s="31"/>
      <c r="BO27" s="21"/>
      <c r="BP27" s="31"/>
      <c r="BQ27" s="31"/>
      <c r="BR27" s="31"/>
    </row>
    <row r="28" spans="2:70" ht="23.25">
      <c r="B28" s="29"/>
      <c r="C28" s="29"/>
      <c r="D28" s="29"/>
      <c r="E28" s="54" t="s">
        <v>95</v>
      </c>
      <c r="G28" s="29"/>
      <c r="AP28" s="31"/>
      <c r="BM28" s="31"/>
      <c r="BO28" s="21"/>
    </row>
    <row r="29" spans="2:70" ht="16.5" customHeight="1">
      <c r="B29" s="29"/>
      <c r="C29" s="29"/>
      <c r="D29" s="29"/>
      <c r="E29" s="29"/>
      <c r="F29" s="40"/>
      <c r="G29" s="29"/>
      <c r="AP29" s="31"/>
      <c r="BM29" s="31"/>
      <c r="BO29" s="21"/>
    </row>
    <row r="30" spans="2:70" s="25" customFormat="1">
      <c r="B30" s="4"/>
      <c r="C30" s="4"/>
      <c r="D30" s="4"/>
      <c r="E30" s="9" t="s">
        <v>93</v>
      </c>
      <c r="F30" s="52" t="s">
        <v>94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30"/>
      <c r="AP30" s="31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31"/>
      <c r="BN30" s="4"/>
      <c r="BO30" s="4"/>
      <c r="BP30" s="4"/>
      <c r="BQ30" s="4"/>
      <c r="BR30" s="4"/>
    </row>
    <row r="31" spans="2:70">
      <c r="B31" s="37"/>
      <c r="C31" s="34"/>
      <c r="D31" s="34"/>
      <c r="E31" s="48"/>
      <c r="F31" s="53"/>
      <c r="G31" s="51"/>
      <c r="AO31" s="30"/>
      <c r="AP31" s="31"/>
      <c r="BM31" s="31"/>
    </row>
    <row r="32" spans="2:70">
      <c r="B32" s="49"/>
      <c r="C32" s="34"/>
      <c r="D32" s="34"/>
      <c r="E32" s="48"/>
      <c r="F32" s="50"/>
      <c r="G32" s="51"/>
      <c r="AO32" s="30"/>
      <c r="AP32" s="31"/>
      <c r="BM32" s="31"/>
    </row>
    <row r="33" spans="2:70">
      <c r="B33" s="49"/>
      <c r="C33" s="34"/>
      <c r="D33" s="34"/>
      <c r="E33" s="48"/>
      <c r="F33" s="50"/>
      <c r="G33" s="51"/>
      <c r="U33" s="31"/>
      <c r="V33" s="31"/>
      <c r="W33" s="31"/>
      <c r="Y33" s="31"/>
      <c r="AA33" s="31"/>
      <c r="AB33" s="31"/>
      <c r="AD33" s="31"/>
      <c r="AE33" s="31"/>
      <c r="AG33" s="31"/>
      <c r="AH33" s="31"/>
      <c r="AI33" s="31"/>
      <c r="AJ33" s="31"/>
      <c r="AK33" s="31"/>
      <c r="AL33" s="31"/>
      <c r="AM33" s="31"/>
      <c r="AN33" s="31"/>
      <c r="AO33" s="30"/>
      <c r="AP33" s="31"/>
      <c r="AQ33" s="31"/>
      <c r="AR33" s="31"/>
      <c r="AS33" s="31"/>
      <c r="AT33" s="31"/>
      <c r="AU33" s="31"/>
      <c r="AV33" s="31"/>
      <c r="AW33" s="31"/>
      <c r="AY33" s="31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K33" s="31"/>
      <c r="BL33" s="31"/>
      <c r="BM33" s="31"/>
      <c r="BN33" s="31"/>
      <c r="BO33" s="21"/>
      <c r="BP33" s="31"/>
      <c r="BQ33" s="31"/>
      <c r="BR33" s="31"/>
    </row>
    <row r="34" spans="2:70" s="25" customFormat="1">
      <c r="B34" s="37"/>
      <c r="C34" s="34"/>
      <c r="D34" s="34"/>
      <c r="E34" s="48"/>
      <c r="F34" s="53"/>
      <c r="G34" s="5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</row>
    <row r="35" spans="2:70" s="25" customFormat="1">
      <c r="B35" s="37"/>
      <c r="C35" s="33"/>
      <c r="D35" s="34"/>
      <c r="E35" s="48"/>
      <c r="F35" s="53"/>
      <c r="G35" s="5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</row>
    <row r="36" spans="2:70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</row>
    <row r="37" spans="2:70" s="25" customFormat="1">
      <c r="B37" s="37"/>
      <c r="C37" s="34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</row>
    <row r="38" spans="2:70" s="25" customFormat="1">
      <c r="B38" s="49"/>
      <c r="C38" s="34"/>
      <c r="D38" s="34"/>
      <c r="E38" s="48"/>
      <c r="F38" s="50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</row>
    <row r="39" spans="2:70" s="25" customFormat="1">
      <c r="B39" s="49"/>
      <c r="C39" s="34"/>
      <c r="D39" s="34"/>
      <c r="E39" s="48"/>
      <c r="F39" s="50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</row>
    <row r="40" spans="2:70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</row>
    <row r="41" spans="2:70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</row>
    <row r="42" spans="2:70" s="25" customFormat="1">
      <c r="B42" s="37"/>
      <c r="C42" s="34"/>
      <c r="D42" s="34"/>
      <c r="E42" s="48"/>
      <c r="F42" s="53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</row>
    <row r="43" spans="2:70" s="25" customFormat="1">
      <c r="B43" s="37"/>
      <c r="C43" s="34"/>
      <c r="D43" s="34"/>
      <c r="E43" s="48"/>
      <c r="F43" s="53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</row>
    <row r="44" spans="2:70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</row>
    <row r="45" spans="2:70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</row>
    <row r="46" spans="2:70" s="25" customFormat="1">
      <c r="B46" s="49"/>
      <c r="C46" s="34"/>
      <c r="D46" s="34"/>
      <c r="E46" s="48"/>
      <c r="F46" s="50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2:70" s="25" customFormat="1">
      <c r="B47" s="49"/>
      <c r="C47" s="34"/>
      <c r="D47" s="34"/>
      <c r="E47" s="48"/>
      <c r="F47" s="50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</row>
    <row r="48" spans="2:70" s="25" customFormat="1">
      <c r="B48" s="37"/>
      <c r="C48" s="33"/>
      <c r="D48" s="34"/>
      <c r="E48" s="48"/>
      <c r="F48" s="53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</row>
    <row r="49" spans="2:70" s="25" customFormat="1">
      <c r="B49" s="37"/>
      <c r="C49" s="33"/>
      <c r="D49" s="34"/>
      <c r="E49" s="48"/>
      <c r="F49" s="53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</row>
    <row r="50" spans="2:70" s="25" customFormat="1">
      <c r="B50" s="31"/>
      <c r="C50" s="31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</row>
    <row r="51" spans="2:70" s="25" customFormat="1">
      <c r="B51" s="31"/>
      <c r="C51" s="31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</row>
    <row r="52" spans="2:70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</row>
    <row r="53" spans="2:70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</row>
    <row r="54" spans="2:70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</row>
    <row r="55" spans="2:70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2:70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</row>
    <row r="57" spans="2:70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</row>
    <row r="58" spans="2:70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  <row r="60" spans="2:70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</row>
    <row r="61" spans="2:70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</row>
    <row r="62" spans="2:70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</row>
    <row r="63" spans="2:70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</row>
    <row r="64" spans="2:70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</row>
    <row r="65" spans="2:70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</row>
    <row r="66" spans="2:70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:70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:70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:70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:70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:70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:70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:70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:70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:70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:70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:70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:70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:70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:70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2:70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2:70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2:70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2:70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2:70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2:70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2:70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2:70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2:70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  <row r="90" spans="2:70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</row>
    <row r="91" spans="2:70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</row>
    <row r="92" spans="2:70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</row>
    <row r="93" spans="2:70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</row>
    <row r="94" spans="2:70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</row>
    <row r="95" spans="2:70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</row>
    <row r="96" spans="2:70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</row>
    <row r="97" spans="2:70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</row>
    <row r="98" spans="2:70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</row>
    <row r="99" spans="2:70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</row>
    <row r="100" spans="2:70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</row>
    <row r="101" spans="2:70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</row>
    <row r="102" spans="2:70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</row>
    <row r="103" spans="2:70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2:70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2:70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</row>
    <row r="106" spans="2:70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</row>
    <row r="107" spans="2:70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</row>
    <row r="108" spans="2:70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</row>
    <row r="109" spans="2:70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</row>
    <row r="110" spans="2:70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</row>
    <row r="111" spans="2:70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</row>
    <row r="112" spans="2:70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</row>
    <row r="113" spans="2:70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</row>
    <row r="114" spans="2:70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</row>
    <row r="115" spans="2:70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</row>
    <row r="116" spans="2:70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</row>
    <row r="117" spans="2:70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</row>
    <row r="118" spans="2:70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</row>
    <row r="119" spans="2:70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</row>
    <row r="120" spans="2:70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</row>
    <row r="121" spans="2:70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</row>
    <row r="122" spans="2:70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</row>
    <row r="123" spans="2:70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</row>
    <row r="124" spans="2:70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</row>
    <row r="125" spans="2:70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</row>
    <row r="126" spans="2:70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</row>
    <row r="127" spans="2:70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2:70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</row>
    <row r="129" spans="2:70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</row>
    <row r="130" spans="2:70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</row>
    <row r="131" spans="2:70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</row>
    <row r="132" spans="2:70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</row>
    <row r="133" spans="2:70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</row>
    <row r="134" spans="2:70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</row>
    <row r="135" spans="2:70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</row>
    <row r="136" spans="2:70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</row>
    <row r="137" spans="2:70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</row>
    <row r="138" spans="2:70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</row>
    <row r="139" spans="2:70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</row>
    <row r="140" spans="2:70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</row>
    <row r="141" spans="2:70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</row>
    <row r="142" spans="2:70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</row>
    <row r="143" spans="2:70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</row>
    <row r="144" spans="2:70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</row>
    <row r="145" spans="2:70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</row>
    <row r="146" spans="2:70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</row>
    <row r="147" spans="2:70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</row>
    <row r="148" spans="2:70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</row>
    <row r="149" spans="2:70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</row>
    <row r="150" spans="2:70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</row>
    <row r="151" spans="2:70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</row>
    <row r="152" spans="2:70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</row>
  </sheetData>
  <mergeCells count="8">
    <mergeCell ref="BC4:BG4"/>
    <mergeCell ref="BH4:BO4"/>
    <mergeCell ref="AX11:BB11"/>
    <mergeCell ref="AX12:BB12"/>
    <mergeCell ref="T4:AN4"/>
    <mergeCell ref="AP4:AQ4"/>
    <mergeCell ref="AR4:AW4"/>
    <mergeCell ref="AX4:BB4"/>
  </mergeCells>
  <pageMargins left="0.25" right="0.25" top="0.5" bottom="0.75" header="0.25" footer="0.25"/>
  <pageSetup scale="85" orientation="landscape" verticalDpi="598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L154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33.28515625" style="4" customWidth="1"/>
    <col min="5" max="5" width="51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2.5703125" style="4" customWidth="1"/>
    <col min="10" max="10" width="13.42578125" style="4" customWidth="1"/>
    <col min="11" max="11" width="13.140625" style="4" customWidth="1"/>
    <col min="12" max="12" width="13.42578125" style="4" hidden="1" customWidth="1"/>
    <col min="13" max="13" width="13.28515625" style="4" hidden="1" customWidth="1"/>
    <col min="14" max="14" width="13.42578125" style="4" hidden="1" customWidth="1"/>
    <col min="15" max="15" width="10.7109375" style="4" hidden="1" customWidth="1"/>
    <col min="16" max="16" width="13.42578125" style="4" hidden="1" customWidth="1"/>
    <col min="17" max="17" width="9.7109375" style="4" hidden="1" customWidth="1"/>
    <col min="18" max="18" width="13.140625" style="4" hidden="1" customWidth="1"/>
    <col min="19" max="19" width="12.140625" style="4" hidden="1" customWidth="1"/>
    <col min="20" max="20" width="11.42578125" style="4" customWidth="1"/>
    <col min="21" max="21" width="6.140625" style="4" hidden="1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8" width="8.42578125" style="4" customWidth="1"/>
    <col min="29" max="29" width="12.5703125" style="4" hidden="1" customWidth="1"/>
    <col min="30" max="30" width="7.7109375" style="4" hidden="1" customWidth="1"/>
    <col min="31" max="31" width="10.28515625" style="4" hidden="1" customWidth="1"/>
    <col min="32" max="32" width="15.5703125" style="4" hidden="1" customWidth="1"/>
    <col min="33" max="33" width="9.5703125" style="4" hidden="1" customWidth="1"/>
    <col min="34" max="34" width="10.5703125" style="4" hidden="1" customWidth="1"/>
    <col min="35" max="35" width="6.140625" style="4" customWidth="1"/>
    <col min="36" max="36" width="9.28515625" style="4" customWidth="1"/>
    <col min="37" max="37" width="9.28515625" style="4" hidden="1" customWidth="1"/>
    <col min="38" max="38" width="14.140625" style="4" customWidth="1"/>
    <col min="39" max="39" width="11" style="4" customWidth="1"/>
    <col min="40" max="40" width="9.140625" style="4" customWidth="1"/>
    <col min="41" max="41" width="18.28515625" style="4" customWidth="1"/>
    <col min="42" max="42" width="14.85546875" style="4" customWidth="1"/>
    <col min="43" max="43" width="17.140625" style="4" customWidth="1"/>
    <col min="44" max="44" width="7" style="4" bestFit="1" customWidth="1"/>
    <col min="45" max="45" width="17.85546875" style="4" customWidth="1"/>
    <col min="46" max="46" width="6.85546875" style="4" bestFit="1" customWidth="1"/>
    <col min="47" max="47" width="6.7109375" style="4" customWidth="1"/>
    <col min="48" max="48" width="7.5703125" style="4" bestFit="1" customWidth="1"/>
    <col min="49" max="49" width="7" style="4" bestFit="1" customWidth="1"/>
    <col min="50" max="50" width="20.140625" style="4" bestFit="1" customWidth="1"/>
    <col min="51" max="51" width="6.85546875" style="4" bestFit="1" customWidth="1"/>
    <col min="52" max="52" width="5.5703125" style="4" bestFit="1" customWidth="1"/>
    <col min="53" max="53" width="7.5703125" style="4" bestFit="1" customWidth="1"/>
    <col min="54" max="54" width="17.85546875" style="4" customWidth="1"/>
    <col min="55" max="55" width="10.42578125" style="4" bestFit="1" customWidth="1"/>
    <col min="56" max="56" width="12" style="4" bestFit="1" customWidth="1"/>
    <col min="57" max="58" width="14.42578125" style="4" bestFit="1" customWidth="1"/>
    <col min="59" max="59" width="13.28515625" style="4" bestFit="1" customWidth="1"/>
    <col min="60" max="60" width="16.28515625" style="4" bestFit="1" customWidth="1"/>
    <col min="61" max="61" width="22.28515625" style="4" customWidth="1"/>
    <col min="62" max="62" width="12.140625" style="4" hidden="1" customWidth="1"/>
    <col min="63" max="63" width="15.42578125" style="4" hidden="1" customWidth="1"/>
    <col min="64" max="64" width="12.42578125" style="4" hidden="1" customWidth="1"/>
    <col min="65" max="16384" width="9.140625" style="4"/>
  </cols>
  <sheetData>
    <row r="2" spans="1:64" ht="23.25">
      <c r="E2" s="2" t="s">
        <v>97</v>
      </c>
      <c r="G2" s="2"/>
      <c r="H2" s="3"/>
    </row>
    <row r="3" spans="1:64" ht="20.25">
      <c r="E3" s="97">
        <v>41791</v>
      </c>
    </row>
    <row r="4" spans="1:64" ht="15.75" customHeight="1">
      <c r="D4" s="26" t="s">
        <v>17</v>
      </c>
      <c r="F4" s="167"/>
      <c r="G4" s="167"/>
      <c r="H4" s="168" t="s">
        <v>15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251" t="s">
        <v>16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14" t="s">
        <v>111</v>
      </c>
      <c r="AP4" s="252" t="s">
        <v>19</v>
      </c>
      <c r="AQ4" s="252"/>
      <c r="AR4" s="253" t="s">
        <v>21</v>
      </c>
      <c r="AS4" s="253"/>
      <c r="AT4" s="253"/>
      <c r="AU4" s="253"/>
      <c r="AV4" s="253"/>
      <c r="AW4" s="261" t="s">
        <v>27</v>
      </c>
      <c r="AX4" s="261"/>
      <c r="AY4" s="261"/>
      <c r="AZ4" s="261"/>
      <c r="BA4" s="261"/>
      <c r="BB4" s="255" t="s">
        <v>33</v>
      </c>
      <c r="BC4" s="255"/>
      <c r="BD4" s="255"/>
      <c r="BE4" s="255"/>
      <c r="BF4" s="255"/>
      <c r="BG4" s="255"/>
      <c r="BH4" s="255"/>
      <c r="BI4" s="255"/>
    </row>
    <row r="5" spans="1:6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15" t="s">
        <v>20</v>
      </c>
      <c r="AP5" s="12" t="s">
        <v>18</v>
      </c>
      <c r="AQ5" s="12" t="s">
        <v>54</v>
      </c>
      <c r="AR5" s="13" t="s">
        <v>22</v>
      </c>
      <c r="AS5" s="13" t="s">
        <v>23</v>
      </c>
      <c r="AT5" s="13" t="s">
        <v>24</v>
      </c>
      <c r="AU5" s="13" t="s">
        <v>25</v>
      </c>
      <c r="AV5" s="13" t="s">
        <v>26</v>
      </c>
      <c r="AW5" s="14" t="s">
        <v>22</v>
      </c>
      <c r="AX5" s="14" t="s">
        <v>23</v>
      </c>
      <c r="AY5" s="14" t="s">
        <v>24</v>
      </c>
      <c r="AZ5" s="14" t="s">
        <v>25</v>
      </c>
      <c r="BA5" s="14" t="s">
        <v>26</v>
      </c>
      <c r="BB5" s="15" t="s">
        <v>44</v>
      </c>
      <c r="BC5" s="16" t="s">
        <v>28</v>
      </c>
      <c r="BD5" s="16" t="s">
        <v>29</v>
      </c>
      <c r="BE5" s="16" t="s">
        <v>30</v>
      </c>
      <c r="BF5" s="16" t="s">
        <v>31</v>
      </c>
      <c r="BG5" s="16" t="s">
        <v>32</v>
      </c>
      <c r="BH5" s="16" t="s">
        <v>34</v>
      </c>
      <c r="BI5" s="16" t="s">
        <v>43</v>
      </c>
      <c r="BJ5" s="16" t="s">
        <v>40</v>
      </c>
      <c r="BK5" s="16" t="s">
        <v>41</v>
      </c>
      <c r="BL5" s="16" t="s">
        <v>42</v>
      </c>
    </row>
    <row r="6" spans="1:64" ht="60">
      <c r="A6" s="99"/>
      <c r="B6" s="171" t="s">
        <v>516</v>
      </c>
      <c r="C6" s="48" t="s">
        <v>89</v>
      </c>
      <c r="D6" s="165" t="s">
        <v>368</v>
      </c>
      <c r="E6" s="174" t="s">
        <v>517</v>
      </c>
      <c r="F6" s="48" t="s">
        <v>66</v>
      </c>
      <c r="G6" s="48" t="s">
        <v>518</v>
      </c>
      <c r="H6" s="48" t="s">
        <v>519</v>
      </c>
      <c r="I6" s="48" t="s">
        <v>520</v>
      </c>
      <c r="J6" s="62" t="s">
        <v>521</v>
      </c>
      <c r="K6" s="63">
        <v>1402680</v>
      </c>
      <c r="L6" s="181"/>
      <c r="M6" s="181"/>
      <c r="N6" s="181"/>
      <c r="O6" s="181"/>
      <c r="P6" s="181"/>
      <c r="Q6" s="181"/>
      <c r="R6" s="181"/>
      <c r="S6" s="181"/>
      <c r="T6" s="179" t="s">
        <v>522</v>
      </c>
      <c r="U6" s="179"/>
      <c r="V6" s="62"/>
      <c r="W6" s="179"/>
      <c r="X6" s="62" t="s">
        <v>523</v>
      </c>
      <c r="Y6" s="179"/>
      <c r="Z6" s="62" t="s">
        <v>524</v>
      </c>
      <c r="AA6" s="135" t="s">
        <v>525</v>
      </c>
      <c r="AB6" s="48"/>
      <c r="AC6" s="48"/>
      <c r="AD6" s="108"/>
      <c r="AE6" s="108"/>
      <c r="AF6" s="48"/>
      <c r="AG6" s="48"/>
      <c r="AH6" s="108"/>
      <c r="AI6" s="57"/>
      <c r="AJ6" s="48"/>
      <c r="AK6" s="48"/>
      <c r="AL6" s="48"/>
      <c r="AM6" s="48"/>
      <c r="AN6" s="108"/>
      <c r="AO6" s="109">
        <v>32.49</v>
      </c>
      <c r="AP6" s="114" t="s">
        <v>526</v>
      </c>
      <c r="AQ6" s="114" t="s">
        <v>527</v>
      </c>
      <c r="AR6" s="140" t="s">
        <v>107</v>
      </c>
      <c r="AS6" s="140"/>
      <c r="AT6" s="140"/>
      <c r="AU6" s="140"/>
      <c r="AV6" s="140"/>
      <c r="AW6" s="223">
        <v>6.806</v>
      </c>
      <c r="AX6" s="223">
        <v>6.806</v>
      </c>
      <c r="AY6" s="223">
        <v>6.1120000000000001</v>
      </c>
      <c r="AZ6" s="222">
        <f t="shared" ref="AZ6:AZ16" si="0">(AY6*AX6*AW6)/1728</f>
        <v>0.16384134214814813</v>
      </c>
      <c r="BA6" s="223">
        <f>1.5+0.25</f>
        <v>1.75</v>
      </c>
      <c r="BB6" s="112"/>
      <c r="BC6" s="68">
        <v>1</v>
      </c>
      <c r="BD6" s="68">
        <v>35</v>
      </c>
      <c r="BE6" s="68">
        <v>7</v>
      </c>
      <c r="BF6" s="68">
        <f t="shared" ref="BF6:BF16" si="1">BC6*BD6*BE6</f>
        <v>245</v>
      </c>
      <c r="BG6" s="68">
        <f t="shared" ref="BG6:BG16" si="2">(BA6*BD6*BE6)+50</f>
        <v>478.75</v>
      </c>
      <c r="BH6" s="68" t="s">
        <v>63</v>
      </c>
      <c r="BI6" s="68" t="s">
        <v>69</v>
      </c>
      <c r="BJ6" s="16"/>
      <c r="BK6" s="16"/>
      <c r="BL6" s="16"/>
    </row>
    <row r="7" spans="1:64" ht="60">
      <c r="A7" s="99"/>
      <c r="B7" s="171" t="s">
        <v>512</v>
      </c>
      <c r="C7" s="108" t="s">
        <v>89</v>
      </c>
      <c r="D7" s="165" t="s">
        <v>368</v>
      </c>
      <c r="E7" s="174" t="s">
        <v>528</v>
      </c>
      <c r="F7" s="48" t="s">
        <v>75</v>
      </c>
      <c r="G7" s="48">
        <v>19179832</v>
      </c>
      <c r="H7" s="48" t="s">
        <v>123</v>
      </c>
      <c r="I7" s="48" t="s">
        <v>529</v>
      </c>
      <c r="J7" s="62"/>
      <c r="K7" s="63"/>
      <c r="L7" s="181"/>
      <c r="M7" s="181"/>
      <c r="N7" s="181"/>
      <c r="O7" s="181"/>
      <c r="P7" s="181"/>
      <c r="Q7" s="181"/>
      <c r="R7" s="181"/>
      <c r="S7" s="181"/>
      <c r="T7" s="179"/>
      <c r="U7" s="179"/>
      <c r="V7" s="62">
        <v>83832</v>
      </c>
      <c r="W7" s="179"/>
      <c r="X7" s="62"/>
      <c r="Y7" s="179"/>
      <c r="Z7" s="62"/>
      <c r="AA7" s="135"/>
      <c r="AB7" s="48"/>
      <c r="AC7" s="48"/>
      <c r="AD7" s="48"/>
      <c r="AE7" s="108"/>
      <c r="AF7" s="48"/>
      <c r="AG7" s="108"/>
      <c r="AH7" s="108"/>
      <c r="AI7" s="57">
        <v>9832</v>
      </c>
      <c r="AJ7" s="48"/>
      <c r="AK7" s="48"/>
      <c r="AL7" s="48"/>
      <c r="AM7" s="48"/>
      <c r="AN7" s="108">
        <v>49832</v>
      </c>
      <c r="AO7" s="109">
        <v>98.85</v>
      </c>
      <c r="AP7" s="114" t="s">
        <v>514</v>
      </c>
      <c r="AQ7" s="114" t="s">
        <v>515</v>
      </c>
      <c r="AR7" s="140" t="s">
        <v>107</v>
      </c>
      <c r="AS7" s="140"/>
      <c r="AT7" s="140"/>
      <c r="AU7" s="140"/>
      <c r="AV7" s="140"/>
      <c r="AW7" s="223">
        <v>9.6809999999999992</v>
      </c>
      <c r="AX7" s="223">
        <v>9.6809999999999992</v>
      </c>
      <c r="AY7" s="223">
        <v>20.486999999999998</v>
      </c>
      <c r="AZ7" s="222">
        <f t="shared" si="0"/>
        <v>1.1111560865781247</v>
      </c>
      <c r="BA7" s="223">
        <f>3.87+0.25</f>
        <v>4.12</v>
      </c>
      <c r="BB7" s="112" t="s">
        <v>65</v>
      </c>
      <c r="BC7" s="68">
        <v>1</v>
      </c>
      <c r="BD7" s="68">
        <v>16</v>
      </c>
      <c r="BE7" s="68">
        <v>2</v>
      </c>
      <c r="BF7" s="68">
        <f t="shared" si="1"/>
        <v>32</v>
      </c>
      <c r="BG7" s="68">
        <f t="shared" si="2"/>
        <v>181.84</v>
      </c>
      <c r="BH7" s="68" t="s">
        <v>63</v>
      </c>
      <c r="BI7" s="68" t="s">
        <v>69</v>
      </c>
      <c r="BJ7" s="16"/>
      <c r="BK7" s="16"/>
      <c r="BL7" s="16"/>
    </row>
    <row r="8" spans="1:64" ht="60">
      <c r="A8" s="99"/>
      <c r="B8" s="171" t="s">
        <v>530</v>
      </c>
      <c r="C8" s="48" t="s">
        <v>89</v>
      </c>
      <c r="D8" s="165" t="s">
        <v>368</v>
      </c>
      <c r="E8" s="175" t="s">
        <v>531</v>
      </c>
      <c r="F8" s="126" t="s">
        <v>79</v>
      </c>
      <c r="G8" s="126" t="s">
        <v>532</v>
      </c>
      <c r="H8" s="126"/>
      <c r="I8" s="126"/>
      <c r="J8" s="127"/>
      <c r="K8" s="128"/>
      <c r="L8" s="182"/>
      <c r="M8" s="182"/>
      <c r="N8" s="182"/>
      <c r="O8" s="182"/>
      <c r="P8" s="182"/>
      <c r="Q8" s="182"/>
      <c r="R8" s="182"/>
      <c r="S8" s="182"/>
      <c r="T8" s="180"/>
      <c r="U8" s="183"/>
      <c r="V8" s="127"/>
      <c r="W8" s="183"/>
      <c r="X8" s="84" t="s">
        <v>533</v>
      </c>
      <c r="Y8" s="183"/>
      <c r="Z8" s="84"/>
      <c r="AA8" s="184"/>
      <c r="AB8" s="126"/>
      <c r="AC8" s="126"/>
      <c r="AD8" s="126"/>
      <c r="AE8" s="185"/>
      <c r="AF8" s="126"/>
      <c r="AG8" s="185"/>
      <c r="AH8" s="185"/>
      <c r="AI8" s="186"/>
      <c r="AJ8" s="126"/>
      <c r="AK8" s="126"/>
      <c r="AL8" s="126"/>
      <c r="AM8" s="126"/>
      <c r="AN8" s="187"/>
      <c r="AO8" s="109">
        <v>232.35</v>
      </c>
      <c r="AP8" s="114" t="s">
        <v>534</v>
      </c>
      <c r="AQ8" s="114" t="s">
        <v>535</v>
      </c>
      <c r="AR8" s="142" t="s">
        <v>107</v>
      </c>
      <c r="AS8" s="143"/>
      <c r="AT8" s="143"/>
      <c r="AU8" s="143"/>
      <c r="AV8" s="144"/>
      <c r="AW8" s="223">
        <v>10.99</v>
      </c>
      <c r="AX8" s="223">
        <v>10.25</v>
      </c>
      <c r="AY8" s="223">
        <v>8.57</v>
      </c>
      <c r="AZ8" s="222">
        <f t="shared" si="0"/>
        <v>0.55867423321759258</v>
      </c>
      <c r="BA8" s="223">
        <f>2.84+0.25</f>
        <v>3.09</v>
      </c>
      <c r="BB8" s="112"/>
      <c r="BC8" s="68">
        <v>1</v>
      </c>
      <c r="BD8" s="68">
        <v>6</v>
      </c>
      <c r="BE8" s="68">
        <v>6</v>
      </c>
      <c r="BF8" s="68">
        <f t="shared" si="1"/>
        <v>36</v>
      </c>
      <c r="BG8" s="68">
        <f t="shared" si="2"/>
        <v>161.24</v>
      </c>
      <c r="BH8" s="68" t="s">
        <v>63</v>
      </c>
      <c r="BI8" s="68" t="s">
        <v>69</v>
      </c>
      <c r="BJ8" s="16"/>
      <c r="BK8" s="16"/>
      <c r="BL8" s="16"/>
    </row>
    <row r="9" spans="1:64" ht="60">
      <c r="A9" s="99"/>
      <c r="B9" s="171" t="s">
        <v>536</v>
      </c>
      <c r="C9" s="48" t="s">
        <v>89</v>
      </c>
      <c r="D9" s="165" t="s">
        <v>368</v>
      </c>
      <c r="E9" s="175" t="s">
        <v>537</v>
      </c>
      <c r="F9" s="48" t="s">
        <v>538</v>
      </c>
      <c r="G9" s="48" t="s">
        <v>539</v>
      </c>
      <c r="H9" s="48"/>
      <c r="I9" s="48"/>
      <c r="J9" s="62"/>
      <c r="K9" s="63"/>
      <c r="L9" s="181"/>
      <c r="M9" s="181"/>
      <c r="N9" s="181"/>
      <c r="O9" s="181"/>
      <c r="P9" s="181"/>
      <c r="Q9" s="181"/>
      <c r="R9" s="181"/>
      <c r="S9" s="181"/>
      <c r="T9" s="179"/>
      <c r="U9" s="179"/>
      <c r="V9" s="62"/>
      <c r="W9" s="179"/>
      <c r="X9" s="62" t="s">
        <v>539</v>
      </c>
      <c r="Y9" s="179"/>
      <c r="Z9" s="62"/>
      <c r="AA9" s="135"/>
      <c r="AB9" s="48"/>
      <c r="AC9" s="48"/>
      <c r="AD9" s="48"/>
      <c r="AE9" s="108"/>
      <c r="AF9" s="48"/>
      <c r="AG9" s="108"/>
      <c r="AH9" s="108"/>
      <c r="AI9" s="57"/>
      <c r="AJ9" s="48"/>
      <c r="AK9" s="48"/>
      <c r="AL9" s="48"/>
      <c r="AM9" s="48"/>
      <c r="AN9" s="108"/>
      <c r="AO9" s="109">
        <v>280.2</v>
      </c>
      <c r="AP9" s="114" t="s">
        <v>540</v>
      </c>
      <c r="AQ9" s="114" t="s">
        <v>541</v>
      </c>
      <c r="AR9" s="142" t="s">
        <v>107</v>
      </c>
      <c r="AS9" s="143"/>
      <c r="AT9" s="143"/>
      <c r="AU9" s="143"/>
      <c r="AV9" s="144"/>
      <c r="AW9" s="223">
        <v>15</v>
      </c>
      <c r="AX9" s="223">
        <v>15</v>
      </c>
      <c r="AY9" s="223">
        <v>10.52</v>
      </c>
      <c r="AZ9" s="222">
        <f t="shared" si="0"/>
        <v>1.3697916666666663</v>
      </c>
      <c r="BA9" s="223">
        <f>5.53+0.25</f>
        <v>5.78</v>
      </c>
      <c r="BB9" s="112"/>
      <c r="BC9" s="68">
        <v>1</v>
      </c>
      <c r="BD9" s="68">
        <v>6</v>
      </c>
      <c r="BE9" s="68">
        <v>3</v>
      </c>
      <c r="BF9" s="68">
        <f t="shared" si="1"/>
        <v>18</v>
      </c>
      <c r="BG9" s="68">
        <f t="shared" si="2"/>
        <v>154.04</v>
      </c>
      <c r="BH9" s="68" t="s">
        <v>63</v>
      </c>
      <c r="BI9" s="68" t="s">
        <v>69</v>
      </c>
      <c r="BJ9" s="149"/>
      <c r="BK9" s="16"/>
      <c r="BL9" s="16"/>
    </row>
    <row r="10" spans="1:64" ht="30">
      <c r="A10" s="99"/>
      <c r="B10" s="171" t="s">
        <v>542</v>
      </c>
      <c r="C10" s="48" t="s">
        <v>89</v>
      </c>
      <c r="D10" s="166" t="s">
        <v>543</v>
      </c>
      <c r="E10" s="175" t="s">
        <v>544</v>
      </c>
      <c r="F10" s="48" t="s">
        <v>79</v>
      </c>
      <c r="G10" s="48" t="s">
        <v>545</v>
      </c>
      <c r="H10" s="48"/>
      <c r="I10" s="48"/>
      <c r="J10" s="62"/>
      <c r="K10" s="63"/>
      <c r="L10" s="181"/>
      <c r="M10" s="181"/>
      <c r="N10" s="181"/>
      <c r="O10" s="181"/>
      <c r="P10" s="181"/>
      <c r="Q10" s="181"/>
      <c r="R10" s="181"/>
      <c r="S10" s="181"/>
      <c r="T10" s="179"/>
      <c r="U10" s="179"/>
      <c r="V10" s="61"/>
      <c r="W10" s="179"/>
      <c r="X10" s="62"/>
      <c r="Y10" s="179"/>
      <c r="Z10" s="62" t="s">
        <v>546</v>
      </c>
      <c r="AA10" s="188"/>
      <c r="AB10" s="48"/>
      <c r="AC10" s="48"/>
      <c r="AD10" s="108"/>
      <c r="AE10" s="108"/>
      <c r="AF10" s="48"/>
      <c r="AG10" s="108"/>
      <c r="AH10" s="108"/>
      <c r="AI10" s="57"/>
      <c r="AJ10" s="189"/>
      <c r="AK10" s="190"/>
      <c r="AL10" s="189"/>
      <c r="AM10" s="189"/>
      <c r="AN10" s="48" t="s">
        <v>547</v>
      </c>
      <c r="AO10" s="109">
        <v>51.35</v>
      </c>
      <c r="AP10" s="114" t="s">
        <v>548</v>
      </c>
      <c r="AQ10" s="114" t="s">
        <v>549</v>
      </c>
      <c r="AR10" s="123" t="s">
        <v>113</v>
      </c>
      <c r="AS10" s="146"/>
      <c r="AT10" s="146"/>
      <c r="AU10" s="146"/>
      <c r="AV10" s="147"/>
      <c r="AW10" s="223">
        <v>15.055999999999999</v>
      </c>
      <c r="AX10" s="223">
        <v>10.305999999999999</v>
      </c>
      <c r="AY10" s="223">
        <v>13.362</v>
      </c>
      <c r="AZ10" s="222">
        <f t="shared" si="0"/>
        <v>1.199851430111111</v>
      </c>
      <c r="BA10" s="223">
        <f>2.4*6+0.4</f>
        <v>14.799999999999999</v>
      </c>
      <c r="BB10" s="112"/>
      <c r="BC10" s="68">
        <v>6</v>
      </c>
      <c r="BD10" s="68">
        <v>10</v>
      </c>
      <c r="BE10" s="68">
        <v>3</v>
      </c>
      <c r="BF10" s="68">
        <f t="shared" si="1"/>
        <v>180</v>
      </c>
      <c r="BG10" s="68">
        <f t="shared" si="2"/>
        <v>494</v>
      </c>
      <c r="BH10" s="68" t="s">
        <v>63</v>
      </c>
      <c r="BI10" s="68" t="s">
        <v>69</v>
      </c>
      <c r="BJ10" s="16"/>
      <c r="BK10" s="16"/>
      <c r="BL10" s="16"/>
    </row>
    <row r="11" spans="1:64">
      <c r="A11" s="99"/>
      <c r="B11" s="171" t="s">
        <v>506</v>
      </c>
      <c r="C11" s="108" t="s">
        <v>89</v>
      </c>
      <c r="D11" s="166" t="s">
        <v>543</v>
      </c>
      <c r="E11" s="173" t="s">
        <v>550</v>
      </c>
      <c r="F11" s="48" t="s">
        <v>64</v>
      </c>
      <c r="G11" s="48">
        <v>87803180</v>
      </c>
      <c r="H11" s="48" t="s">
        <v>87</v>
      </c>
      <c r="I11" s="48">
        <v>2830359</v>
      </c>
      <c r="J11" s="62"/>
      <c r="K11" s="63"/>
      <c r="L11" s="181"/>
      <c r="M11" s="181"/>
      <c r="N11" s="181"/>
      <c r="O11" s="181"/>
      <c r="P11" s="181"/>
      <c r="Q11" s="181"/>
      <c r="R11" s="181"/>
      <c r="S11" s="181"/>
      <c r="T11" s="179" t="s">
        <v>551</v>
      </c>
      <c r="U11" s="179"/>
      <c r="V11" s="62"/>
      <c r="W11" s="179"/>
      <c r="X11" s="62"/>
      <c r="Y11" s="179"/>
      <c r="Z11" s="62" t="s">
        <v>552</v>
      </c>
      <c r="AA11" s="135"/>
      <c r="AB11" s="48"/>
      <c r="AC11" s="48"/>
      <c r="AD11" s="108"/>
      <c r="AE11" s="108"/>
      <c r="AF11" s="48"/>
      <c r="AG11" s="108"/>
      <c r="AH11" s="108"/>
      <c r="AI11" s="57"/>
      <c r="AJ11" s="48"/>
      <c r="AK11" s="108"/>
      <c r="AL11" s="48"/>
      <c r="AM11" s="48"/>
      <c r="AN11" s="108"/>
      <c r="AO11" s="109">
        <v>21.6</v>
      </c>
      <c r="AP11" s="114" t="s">
        <v>507</v>
      </c>
      <c r="AQ11" s="114" t="s">
        <v>508</v>
      </c>
      <c r="AR11" s="215">
        <v>3.875</v>
      </c>
      <c r="AS11" s="216">
        <v>3.875</v>
      </c>
      <c r="AT11" s="216">
        <v>7.25</v>
      </c>
      <c r="AU11" s="136">
        <f>(AT11*AS11*AR11)/1728</f>
        <v>6.2999584056712965E-2</v>
      </c>
      <c r="AV11" s="217">
        <v>1.6</v>
      </c>
      <c r="AW11" s="223">
        <v>15.805999999999999</v>
      </c>
      <c r="AX11" s="223">
        <v>11.805999999999999</v>
      </c>
      <c r="AY11" s="223">
        <v>8.1120000000000001</v>
      </c>
      <c r="AZ11" s="222">
        <f t="shared" si="0"/>
        <v>0.87600979122222211</v>
      </c>
      <c r="BA11" s="223">
        <f>AV11*BC11+0.25</f>
        <v>19.450000000000003</v>
      </c>
      <c r="BB11" s="112" t="s">
        <v>65</v>
      </c>
      <c r="BC11" s="68">
        <v>12</v>
      </c>
      <c r="BD11" s="68">
        <v>10</v>
      </c>
      <c r="BE11" s="68">
        <v>5</v>
      </c>
      <c r="BF11" s="68">
        <f t="shared" si="1"/>
        <v>600</v>
      </c>
      <c r="BG11" s="68">
        <f t="shared" si="2"/>
        <v>1022.5000000000001</v>
      </c>
      <c r="BH11" s="68" t="s">
        <v>63</v>
      </c>
      <c r="BI11" s="68" t="s">
        <v>69</v>
      </c>
      <c r="BJ11" s="16"/>
      <c r="BK11" s="16"/>
      <c r="BL11" s="16"/>
    </row>
    <row r="12" spans="1:64" ht="30">
      <c r="A12" s="99"/>
      <c r="B12" s="171" t="s">
        <v>503</v>
      </c>
      <c r="C12" s="48" t="s">
        <v>89</v>
      </c>
      <c r="D12" s="178" t="s">
        <v>543</v>
      </c>
      <c r="E12" s="173" t="s">
        <v>553</v>
      </c>
      <c r="F12" s="48" t="s">
        <v>80</v>
      </c>
      <c r="G12" s="48">
        <v>11110683</v>
      </c>
      <c r="H12" s="48"/>
      <c r="I12" s="48"/>
      <c r="J12" s="62"/>
      <c r="K12" s="63"/>
      <c r="L12" s="181"/>
      <c r="M12" s="181"/>
      <c r="N12" s="181"/>
      <c r="O12" s="181"/>
      <c r="P12" s="181"/>
      <c r="Q12" s="181"/>
      <c r="R12" s="181"/>
      <c r="S12" s="181"/>
      <c r="T12" s="179" t="s">
        <v>554</v>
      </c>
      <c r="U12" s="179"/>
      <c r="V12" s="62"/>
      <c r="W12" s="179"/>
      <c r="X12" s="62" t="s">
        <v>555</v>
      </c>
      <c r="Y12" s="179"/>
      <c r="Z12" s="62" t="s">
        <v>556</v>
      </c>
      <c r="AA12" s="135" t="s">
        <v>557</v>
      </c>
      <c r="AB12" s="48"/>
      <c r="AC12" s="48"/>
      <c r="AD12" s="108"/>
      <c r="AE12" s="108"/>
      <c r="AF12" s="48"/>
      <c r="AG12" s="108"/>
      <c r="AH12" s="108"/>
      <c r="AI12" s="57"/>
      <c r="AJ12" s="48"/>
      <c r="AK12" s="108"/>
      <c r="AL12" s="48"/>
      <c r="AM12" s="48"/>
      <c r="AN12" s="108">
        <v>33683</v>
      </c>
      <c r="AO12" s="109">
        <v>72.95</v>
      </c>
      <c r="AP12" s="66" t="s">
        <v>504</v>
      </c>
      <c r="AQ12" s="66" t="s">
        <v>505</v>
      </c>
      <c r="AR12" s="223">
        <v>4.6875</v>
      </c>
      <c r="AS12" s="223">
        <v>4.6875</v>
      </c>
      <c r="AT12" s="223">
        <v>9.5</v>
      </c>
      <c r="AU12" s="222">
        <f>(AT12*AS12*AR12)/1728</f>
        <v>0.12079874674479167</v>
      </c>
      <c r="AV12" s="223">
        <f>2.92+0.1</f>
        <v>3.02</v>
      </c>
      <c r="AW12" s="223">
        <v>14.805999999999999</v>
      </c>
      <c r="AX12" s="223">
        <v>10.055999999999999</v>
      </c>
      <c r="AY12" s="223">
        <v>10.362</v>
      </c>
      <c r="AZ12" s="222">
        <f t="shared" si="0"/>
        <v>0.89281783983333318</v>
      </c>
      <c r="BA12" s="223">
        <f>AV12*BC12+0.25</f>
        <v>18.37</v>
      </c>
      <c r="BB12" s="112"/>
      <c r="BC12" s="68">
        <v>6</v>
      </c>
      <c r="BD12" s="68">
        <v>12</v>
      </c>
      <c r="BE12" s="68">
        <v>4</v>
      </c>
      <c r="BF12" s="68">
        <f t="shared" si="1"/>
        <v>288</v>
      </c>
      <c r="BG12" s="68">
        <f t="shared" si="2"/>
        <v>931.76</v>
      </c>
      <c r="BH12" s="113" t="s">
        <v>71</v>
      </c>
      <c r="BI12" s="68" t="s">
        <v>69</v>
      </c>
      <c r="BJ12" s="16"/>
      <c r="BK12" s="16"/>
      <c r="BL12" s="16"/>
    </row>
    <row r="13" spans="1:64" ht="30">
      <c r="A13" s="99"/>
      <c r="B13" s="171" t="s">
        <v>509</v>
      </c>
      <c r="C13" s="48" t="s">
        <v>89</v>
      </c>
      <c r="D13" s="165" t="s">
        <v>367</v>
      </c>
      <c r="E13" s="174" t="s">
        <v>558</v>
      </c>
      <c r="F13" s="48" t="s">
        <v>68</v>
      </c>
      <c r="G13" s="48" t="s">
        <v>559</v>
      </c>
      <c r="H13" s="48"/>
      <c r="I13" s="48"/>
      <c r="J13" s="62"/>
      <c r="K13" s="63"/>
      <c r="L13" s="181"/>
      <c r="M13" s="181"/>
      <c r="N13" s="181"/>
      <c r="O13" s="181"/>
      <c r="P13" s="181"/>
      <c r="Q13" s="181"/>
      <c r="R13" s="181"/>
      <c r="S13" s="181"/>
      <c r="T13" s="179" t="s">
        <v>560</v>
      </c>
      <c r="U13" s="179"/>
      <c r="V13" s="62"/>
      <c r="W13" s="179"/>
      <c r="X13" s="62"/>
      <c r="Y13" s="179"/>
      <c r="Z13" s="62" t="s">
        <v>561</v>
      </c>
      <c r="AA13" s="135"/>
      <c r="AB13" s="48"/>
      <c r="AC13" s="48"/>
      <c r="AD13" s="108"/>
      <c r="AE13" s="108"/>
      <c r="AF13" s="48"/>
      <c r="AG13" s="48"/>
      <c r="AH13" s="108"/>
      <c r="AI13" s="57"/>
      <c r="AJ13" s="48"/>
      <c r="AK13" s="48"/>
      <c r="AL13" s="48"/>
      <c r="AM13" s="48"/>
      <c r="AN13" s="108">
        <v>57307</v>
      </c>
      <c r="AO13" s="109">
        <v>45.52</v>
      </c>
      <c r="AP13" s="114" t="s">
        <v>510</v>
      </c>
      <c r="AQ13" s="114" t="s">
        <v>511</v>
      </c>
      <c r="AR13" s="215">
        <v>5.1875</v>
      </c>
      <c r="AS13" s="216">
        <v>5.1875</v>
      </c>
      <c r="AT13" s="216">
        <v>14.75</v>
      </c>
      <c r="AU13" s="136">
        <f>(AT13*AS13*AR13)/1728</f>
        <v>0.22970185456452547</v>
      </c>
      <c r="AV13" s="217">
        <v>4.83</v>
      </c>
      <c r="AW13" s="223">
        <v>16.493500000000001</v>
      </c>
      <c r="AX13" s="223">
        <v>11.118499999999999</v>
      </c>
      <c r="AY13" s="223">
        <v>15.612</v>
      </c>
      <c r="AZ13" s="222">
        <f t="shared" si="0"/>
        <v>1.6568142823246528</v>
      </c>
      <c r="BA13" s="223">
        <f>AV13*BC13+0.4</f>
        <v>29.38</v>
      </c>
      <c r="BB13" s="112" t="s">
        <v>65</v>
      </c>
      <c r="BC13" s="68">
        <v>6</v>
      </c>
      <c r="BD13" s="68">
        <v>9</v>
      </c>
      <c r="BE13" s="68">
        <v>2</v>
      </c>
      <c r="BF13" s="68">
        <f t="shared" si="1"/>
        <v>108</v>
      </c>
      <c r="BG13" s="68">
        <f t="shared" si="2"/>
        <v>578.84</v>
      </c>
      <c r="BH13" s="68" t="s">
        <v>63</v>
      </c>
      <c r="BI13" s="68" t="s">
        <v>69</v>
      </c>
      <c r="BJ13" s="16"/>
      <c r="BK13" s="16"/>
      <c r="BL13" s="16"/>
    </row>
    <row r="14" spans="1:64">
      <c r="A14" s="99"/>
      <c r="B14" s="170" t="s">
        <v>500</v>
      </c>
      <c r="C14" s="108" t="s">
        <v>89</v>
      </c>
      <c r="D14" s="165" t="s">
        <v>302</v>
      </c>
      <c r="E14" s="173" t="s">
        <v>562</v>
      </c>
      <c r="F14" s="48"/>
      <c r="G14" s="48"/>
      <c r="H14" s="48"/>
      <c r="I14" s="48"/>
      <c r="J14" s="62"/>
      <c r="K14" s="63"/>
      <c r="L14" s="181"/>
      <c r="M14" s="181"/>
      <c r="N14" s="181"/>
      <c r="O14" s="181"/>
      <c r="P14" s="181"/>
      <c r="Q14" s="181"/>
      <c r="R14" s="181"/>
      <c r="S14" s="181"/>
      <c r="T14" s="179"/>
      <c r="U14" s="179"/>
      <c r="V14" s="62"/>
      <c r="W14" s="179"/>
      <c r="X14" s="62"/>
      <c r="Y14" s="179"/>
      <c r="Z14" s="62"/>
      <c r="AA14" s="135"/>
      <c r="AB14" s="48"/>
      <c r="AC14" s="48"/>
      <c r="AD14" s="48"/>
      <c r="AE14" s="108"/>
      <c r="AF14" s="48"/>
      <c r="AG14" s="108"/>
      <c r="AH14" s="108"/>
      <c r="AI14" s="57"/>
      <c r="AJ14" s="48"/>
      <c r="AK14" s="48"/>
      <c r="AL14" s="48"/>
      <c r="AM14" s="48"/>
      <c r="AN14" s="108"/>
      <c r="AO14" s="109">
        <v>25.61</v>
      </c>
      <c r="AP14" s="66" t="s">
        <v>501</v>
      </c>
      <c r="AQ14" s="66" t="s">
        <v>502</v>
      </c>
      <c r="AR14" s="223">
        <v>3.4224999999999999</v>
      </c>
      <c r="AS14" s="223">
        <v>3.423</v>
      </c>
      <c r="AT14" s="223">
        <v>5.9074999999999998</v>
      </c>
      <c r="AU14" s="222">
        <f>(AT14*AS14*AR14)/1728</f>
        <v>4.0050721864149305E-2</v>
      </c>
      <c r="AV14" s="223">
        <v>0.9</v>
      </c>
      <c r="AW14" s="223">
        <v>12.875</v>
      </c>
      <c r="AX14" s="223">
        <v>9.75</v>
      </c>
      <c r="AY14" s="223">
        <v>5.4375</v>
      </c>
      <c r="AZ14" s="222">
        <f t="shared" si="0"/>
        <v>0.39500935872395831</v>
      </c>
      <c r="BA14" s="223">
        <f>AV14*BC14+0.25</f>
        <v>11.05</v>
      </c>
      <c r="BB14" s="112" t="s">
        <v>65</v>
      </c>
      <c r="BC14" s="68">
        <v>12</v>
      </c>
      <c r="BD14" s="68">
        <v>14</v>
      </c>
      <c r="BE14" s="68">
        <v>6</v>
      </c>
      <c r="BF14" s="68">
        <f t="shared" si="1"/>
        <v>1008</v>
      </c>
      <c r="BG14" s="68">
        <f t="shared" si="2"/>
        <v>978.2</v>
      </c>
      <c r="BH14" s="113" t="s">
        <v>63</v>
      </c>
      <c r="BI14" s="68" t="s">
        <v>69</v>
      </c>
      <c r="BJ14" s="16"/>
      <c r="BK14" s="16"/>
      <c r="BL14" s="16"/>
    </row>
    <row r="15" spans="1:64" ht="60">
      <c r="A15" s="99"/>
      <c r="B15" s="171" t="s">
        <v>563</v>
      </c>
      <c r="C15" s="48" t="s">
        <v>89</v>
      </c>
      <c r="D15" s="165" t="s">
        <v>564</v>
      </c>
      <c r="E15" s="177" t="s">
        <v>565</v>
      </c>
      <c r="F15" s="135"/>
      <c r="G15" s="163"/>
      <c r="H15" s="48"/>
      <c r="I15" s="164"/>
      <c r="J15" s="62"/>
      <c r="K15" s="63"/>
      <c r="L15" s="181"/>
      <c r="M15" s="181"/>
      <c r="N15" s="181"/>
      <c r="O15" s="181"/>
      <c r="P15" s="181"/>
      <c r="Q15" s="181"/>
      <c r="R15" s="181"/>
      <c r="S15" s="181"/>
      <c r="T15" s="179"/>
      <c r="U15" s="179"/>
      <c r="V15" s="62"/>
      <c r="W15" s="179"/>
      <c r="X15" s="62"/>
      <c r="Y15" s="179"/>
      <c r="Z15" s="62"/>
      <c r="AA15" s="135"/>
      <c r="AB15" s="48"/>
      <c r="AC15" s="48"/>
      <c r="AD15" s="48"/>
      <c r="AE15" s="108"/>
      <c r="AF15" s="48"/>
      <c r="AG15" s="108"/>
      <c r="AH15" s="108"/>
      <c r="AI15" s="57"/>
      <c r="AJ15" s="48"/>
      <c r="AK15" s="48"/>
      <c r="AL15" s="48"/>
      <c r="AM15" s="48"/>
      <c r="AN15" s="108"/>
      <c r="AO15" s="109">
        <v>91.83</v>
      </c>
      <c r="AP15" s="114" t="s">
        <v>566</v>
      </c>
      <c r="AQ15" s="114" t="s">
        <v>567</v>
      </c>
      <c r="AR15" s="142" t="s">
        <v>107</v>
      </c>
      <c r="AS15" s="143"/>
      <c r="AT15" s="143"/>
      <c r="AU15" s="143"/>
      <c r="AV15" s="144"/>
      <c r="AW15" s="223">
        <v>10.25</v>
      </c>
      <c r="AX15" s="223">
        <v>7.75</v>
      </c>
      <c r="AY15" s="223">
        <v>10.5</v>
      </c>
      <c r="AZ15" s="222">
        <f t="shared" si="0"/>
        <v>0.4826931423611111</v>
      </c>
      <c r="BA15" s="223">
        <f>1.32+1.54+1.04+1.25+0.4</f>
        <v>5.5500000000000007</v>
      </c>
      <c r="BB15" s="112"/>
      <c r="BC15" s="68">
        <v>1</v>
      </c>
      <c r="BD15" s="68">
        <v>22</v>
      </c>
      <c r="BE15" s="68">
        <v>4</v>
      </c>
      <c r="BF15" s="68">
        <f t="shared" si="1"/>
        <v>88</v>
      </c>
      <c r="BG15" s="68">
        <f t="shared" si="2"/>
        <v>538.40000000000009</v>
      </c>
      <c r="BH15" s="68" t="s">
        <v>63</v>
      </c>
      <c r="BI15" s="68" t="s">
        <v>69</v>
      </c>
      <c r="BJ15" s="149"/>
      <c r="BK15" s="16"/>
      <c r="BL15" s="16"/>
    </row>
    <row r="16" spans="1:64" ht="75">
      <c r="A16" s="99"/>
      <c r="B16" s="172" t="s">
        <v>568</v>
      </c>
      <c r="C16" s="48" t="s">
        <v>89</v>
      </c>
      <c r="D16" s="165" t="s">
        <v>569</v>
      </c>
      <c r="E16" s="176" t="s">
        <v>570</v>
      </c>
      <c r="F16" s="135" t="s">
        <v>571</v>
      </c>
      <c r="G16" s="64">
        <v>29537965</v>
      </c>
      <c r="H16" s="48" t="s">
        <v>572</v>
      </c>
      <c r="I16" s="104">
        <v>29537965</v>
      </c>
      <c r="J16" s="62"/>
      <c r="K16" s="63"/>
      <c r="L16" s="181"/>
      <c r="M16" s="181"/>
      <c r="N16" s="181"/>
      <c r="O16" s="181"/>
      <c r="P16" s="181"/>
      <c r="Q16" s="181"/>
      <c r="R16" s="181"/>
      <c r="S16" s="181"/>
      <c r="T16" s="179">
        <v>20016</v>
      </c>
      <c r="U16" s="179"/>
      <c r="V16" s="62">
        <v>96065</v>
      </c>
      <c r="W16" s="179"/>
      <c r="X16" s="62"/>
      <c r="Y16" s="179"/>
      <c r="Z16" s="62" t="s">
        <v>573</v>
      </c>
      <c r="AA16" s="135" t="s">
        <v>574</v>
      </c>
      <c r="AB16" s="48" t="s">
        <v>575</v>
      </c>
      <c r="AC16" s="48"/>
      <c r="AD16" s="48"/>
      <c r="AE16" s="108"/>
      <c r="AF16" s="48"/>
      <c r="AG16" s="108"/>
      <c r="AH16" s="108"/>
      <c r="AI16" s="191" t="s">
        <v>576</v>
      </c>
      <c r="AJ16" s="48" t="s">
        <v>577</v>
      </c>
      <c r="AK16" s="48"/>
      <c r="AL16" s="48">
        <v>82145</v>
      </c>
      <c r="AM16" s="48">
        <v>82145</v>
      </c>
      <c r="AN16" s="108">
        <v>58970</v>
      </c>
      <c r="AO16" s="134">
        <v>33.880000000000003</v>
      </c>
      <c r="AP16" s="114" t="s">
        <v>578</v>
      </c>
      <c r="AQ16" s="114" t="s">
        <v>579</v>
      </c>
      <c r="AR16" s="123" t="s">
        <v>113</v>
      </c>
      <c r="AS16" s="146"/>
      <c r="AT16" s="146"/>
      <c r="AU16" s="146"/>
      <c r="AV16" s="147"/>
      <c r="AW16" s="223">
        <v>20.625</v>
      </c>
      <c r="AX16" s="223">
        <v>14.625</v>
      </c>
      <c r="AY16" s="223">
        <v>5.9370000000000003</v>
      </c>
      <c r="AZ16" s="222">
        <f t="shared" si="0"/>
        <v>1.036365966796875</v>
      </c>
      <c r="BA16" s="223">
        <f>1.2*BC16+0.25</f>
        <v>7.4499999999999993</v>
      </c>
      <c r="BB16" s="112"/>
      <c r="BC16" s="68">
        <v>6</v>
      </c>
      <c r="BD16" s="68">
        <v>6</v>
      </c>
      <c r="BE16" s="68">
        <v>6</v>
      </c>
      <c r="BF16" s="68">
        <f t="shared" si="1"/>
        <v>216</v>
      </c>
      <c r="BG16" s="68">
        <f t="shared" si="2"/>
        <v>318.2</v>
      </c>
      <c r="BH16" s="68" t="s">
        <v>71</v>
      </c>
      <c r="BI16" s="68" t="s">
        <v>69</v>
      </c>
      <c r="BJ16" s="149"/>
      <c r="BK16" s="16"/>
      <c r="BL16" s="16"/>
    </row>
    <row r="17" spans="2:64" s="31" customFormat="1">
      <c r="B17" s="29"/>
      <c r="C17" s="29"/>
      <c r="D17" s="29"/>
      <c r="E17" s="29"/>
      <c r="F17" s="29"/>
      <c r="G17" s="21"/>
      <c r="H17" s="4"/>
      <c r="I17" s="4"/>
      <c r="J17" s="4"/>
      <c r="T17" s="4"/>
      <c r="Z17" s="4"/>
      <c r="AA17" s="4"/>
      <c r="AO17" s="30"/>
      <c r="AP17" s="4"/>
      <c r="AR17" s="20"/>
      <c r="AS17" s="20"/>
      <c r="AT17" s="20"/>
      <c r="AU17" s="4"/>
      <c r="AV17" s="20"/>
      <c r="AW17" s="20"/>
      <c r="AX17" s="20"/>
      <c r="AY17" s="20"/>
      <c r="AZ17" s="4"/>
      <c r="BA17" s="20"/>
      <c r="BB17" s="4"/>
      <c r="BC17" s="4"/>
      <c r="BH17" s="4"/>
      <c r="BI17" s="21"/>
    </row>
    <row r="18" spans="2:64" ht="7.5" customHeight="1">
      <c r="B18" s="42"/>
      <c r="C18" s="42"/>
      <c r="D18" s="42"/>
      <c r="E18" s="42"/>
      <c r="F18" s="42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3"/>
      <c r="U18" s="44"/>
      <c r="V18" s="44"/>
      <c r="W18" s="44"/>
      <c r="X18" s="44"/>
      <c r="Y18" s="44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43"/>
      <c r="AQ18" s="44"/>
      <c r="AR18" s="46"/>
      <c r="AS18" s="46"/>
      <c r="AT18" s="46"/>
      <c r="AU18" s="43"/>
      <c r="AV18" s="46"/>
      <c r="AW18" s="46"/>
      <c r="AX18" s="46"/>
      <c r="AY18" s="46"/>
      <c r="AZ18" s="43"/>
      <c r="BA18" s="46"/>
      <c r="BB18" s="43"/>
      <c r="BC18" s="43"/>
      <c r="BD18" s="44"/>
      <c r="BE18" s="44"/>
      <c r="BF18" s="44"/>
      <c r="BG18" s="44"/>
      <c r="BH18" s="43"/>
      <c r="BI18" s="47"/>
      <c r="BJ18" s="44"/>
      <c r="BK18" s="31"/>
      <c r="BL18" s="31"/>
    </row>
    <row r="19" spans="2:64" ht="7.5" customHeight="1">
      <c r="B19" s="29"/>
      <c r="C19" s="29"/>
      <c r="D19" s="29"/>
      <c r="E19" s="29"/>
      <c r="F19" s="29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20"/>
      <c r="AS19" s="20"/>
      <c r="AT19" s="20"/>
      <c r="AV19" s="20"/>
      <c r="AW19" s="20"/>
      <c r="AX19" s="20"/>
      <c r="AY19" s="20"/>
      <c r="BA19" s="20"/>
      <c r="BD19" s="31"/>
      <c r="BE19" s="31"/>
      <c r="BF19" s="31"/>
      <c r="BG19" s="31"/>
      <c r="BI19" s="21"/>
      <c r="BJ19" s="31"/>
      <c r="BK19" s="31"/>
      <c r="BL19" s="31"/>
    </row>
    <row r="20" spans="2:64" ht="23.25">
      <c r="B20" s="29"/>
      <c r="C20" s="29"/>
      <c r="D20" s="29"/>
      <c r="E20" s="41" t="s">
        <v>90</v>
      </c>
      <c r="G20" s="29"/>
      <c r="U20" s="31"/>
      <c r="V20" s="31"/>
      <c r="W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20"/>
      <c r="AS20" s="20"/>
      <c r="AT20" s="20"/>
      <c r="AV20" s="20"/>
      <c r="AW20" s="20"/>
      <c r="AX20" s="20"/>
      <c r="AY20" s="20"/>
      <c r="BA20" s="20"/>
      <c r="BD20" s="31"/>
      <c r="BE20" s="31"/>
      <c r="BF20" s="31"/>
      <c r="BG20" s="31"/>
      <c r="BI20" s="21"/>
      <c r="BJ20" s="31"/>
      <c r="BK20" s="31"/>
      <c r="BL20" s="31"/>
    </row>
    <row r="21" spans="2:64" s="31" customFormat="1">
      <c r="B21" s="29"/>
      <c r="C21" s="29"/>
      <c r="D21" s="29"/>
      <c r="E21" s="29"/>
      <c r="F21" s="29"/>
      <c r="G21" s="2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0"/>
      <c r="AP21" s="4"/>
      <c r="AQ21" s="4"/>
      <c r="AR21" s="20"/>
      <c r="AS21" s="20"/>
      <c r="AT21" s="20"/>
      <c r="AU21" s="4"/>
      <c r="AV21" s="20"/>
      <c r="AW21" s="20"/>
      <c r="AX21" s="20"/>
      <c r="AY21" s="20"/>
      <c r="AZ21" s="4"/>
      <c r="BA21" s="20"/>
      <c r="BB21" s="4"/>
      <c r="BC21" s="4"/>
      <c r="BD21" s="4"/>
      <c r="BE21" s="4"/>
      <c r="BH21" s="4"/>
      <c r="BI21" s="21"/>
      <c r="BJ21" s="4"/>
      <c r="BK21" s="4"/>
      <c r="BL21" s="4"/>
    </row>
    <row r="22" spans="2:64">
      <c r="B22" s="29"/>
      <c r="C22" s="29"/>
      <c r="D22" s="29"/>
      <c r="E22" s="9" t="s">
        <v>91</v>
      </c>
      <c r="F22" s="11" t="s">
        <v>366</v>
      </c>
      <c r="G22" s="11" t="s">
        <v>92</v>
      </c>
      <c r="AO22" s="30"/>
      <c r="AR22" s="20"/>
      <c r="AS22" s="20"/>
      <c r="AT22" s="20"/>
      <c r="AV22" s="20"/>
      <c r="AW22" s="20"/>
      <c r="AX22" s="20"/>
      <c r="AY22" s="20"/>
      <c r="BA22" s="20"/>
      <c r="BF22" s="31"/>
      <c r="BG22" s="31"/>
      <c r="BI22" s="21"/>
    </row>
    <row r="23" spans="2:64">
      <c r="B23" s="33"/>
      <c r="C23" s="33"/>
      <c r="D23" s="72"/>
      <c r="E23" s="117"/>
      <c r="F23" s="109"/>
      <c r="G23" s="109"/>
      <c r="AO23" s="30"/>
      <c r="AR23" s="20"/>
      <c r="AS23" s="20"/>
      <c r="AT23" s="20"/>
      <c r="AV23" s="20"/>
      <c r="AW23" s="20"/>
      <c r="AX23" s="20"/>
      <c r="AY23" s="20"/>
      <c r="BA23" s="20"/>
      <c r="BF23" s="31"/>
      <c r="BG23" s="31"/>
      <c r="BI23" s="21"/>
    </row>
    <row r="24" spans="2:64">
      <c r="B24" s="33"/>
      <c r="C24" s="33"/>
      <c r="D24" s="72"/>
      <c r="E24" s="117"/>
      <c r="F24" s="109"/>
      <c r="G24" s="109"/>
      <c r="AO24" s="30"/>
      <c r="AR24" s="20"/>
      <c r="AS24" s="20"/>
      <c r="AT24" s="20"/>
      <c r="AV24" s="20"/>
      <c r="AW24" s="20"/>
      <c r="AX24" s="20"/>
      <c r="AY24" s="20"/>
      <c r="BA24" s="20"/>
      <c r="BF24" s="31"/>
      <c r="BG24" s="31"/>
      <c r="BI24" s="21"/>
    </row>
    <row r="25" spans="2:64">
      <c r="B25" s="33"/>
      <c r="C25" s="33"/>
      <c r="D25" s="33"/>
      <c r="E25" s="117"/>
      <c r="F25" s="109"/>
      <c r="G25" s="109"/>
      <c r="AO25" s="30"/>
      <c r="AR25" s="20"/>
      <c r="AS25" s="20"/>
      <c r="AT25" s="20"/>
      <c r="AV25" s="20"/>
      <c r="AW25" s="20"/>
      <c r="AX25" s="20"/>
      <c r="AY25" s="20"/>
      <c r="BA25" s="20"/>
      <c r="BF25" s="31"/>
      <c r="BG25" s="31"/>
      <c r="BI25" s="21"/>
    </row>
    <row r="26" spans="2:64">
      <c r="B26" s="33"/>
      <c r="C26" s="33"/>
      <c r="D26" s="33"/>
      <c r="E26" s="117"/>
      <c r="F26" s="109"/>
      <c r="G26" s="10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D26" s="31"/>
      <c r="AE26" s="31"/>
      <c r="AF26" s="31"/>
      <c r="AG26" s="31"/>
      <c r="AH26" s="31"/>
      <c r="AI26" s="31"/>
      <c r="AL26" s="31"/>
      <c r="AM26" s="31"/>
      <c r="AN26" s="31"/>
      <c r="AO26" s="30"/>
      <c r="AQ26" s="31"/>
      <c r="AR26" s="20"/>
      <c r="AS26" s="20"/>
      <c r="AT26" s="20"/>
      <c r="AV26" s="20"/>
      <c r="AW26" s="20"/>
      <c r="AX26" s="20"/>
      <c r="AY26" s="20"/>
      <c r="BA26" s="20"/>
      <c r="BD26" s="31"/>
      <c r="BE26" s="31"/>
      <c r="BF26" s="31"/>
      <c r="BG26" s="31"/>
      <c r="BI26" s="21"/>
      <c r="BJ26" s="31"/>
      <c r="BK26" s="31"/>
      <c r="BL26" s="31"/>
    </row>
    <row r="27" spans="2:64">
      <c r="B27" s="29"/>
      <c r="C27" s="29"/>
      <c r="D27" s="29"/>
      <c r="E27" s="29"/>
      <c r="F27" s="29"/>
      <c r="G27" s="29"/>
      <c r="AP27" s="31"/>
      <c r="BG27" s="31"/>
      <c r="BI27" s="21"/>
    </row>
    <row r="28" spans="2:64" ht="7.5" customHeight="1">
      <c r="B28" s="42"/>
      <c r="C28" s="42"/>
      <c r="D28" s="42"/>
      <c r="E28" s="42"/>
      <c r="F28" s="42"/>
      <c r="G28" s="4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U28" s="31"/>
      <c r="V28" s="31"/>
      <c r="W28" s="31"/>
      <c r="X28" s="31"/>
      <c r="Y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0"/>
      <c r="AQ28" s="31"/>
      <c r="AR28" s="20"/>
      <c r="AS28" s="20"/>
      <c r="AT28" s="20"/>
      <c r="AV28" s="20"/>
      <c r="AW28" s="20"/>
      <c r="AX28" s="20"/>
      <c r="AY28" s="20"/>
      <c r="BA28" s="20"/>
      <c r="BD28" s="31"/>
      <c r="BE28" s="31"/>
      <c r="BF28" s="31"/>
      <c r="BG28" s="31"/>
      <c r="BI28" s="21"/>
      <c r="BJ28" s="31"/>
      <c r="BK28" s="31"/>
      <c r="BL28" s="31"/>
    </row>
    <row r="29" spans="2:64" ht="7.5" customHeight="1">
      <c r="B29" s="29"/>
      <c r="C29" s="29"/>
      <c r="D29" s="29"/>
      <c r="E29" s="29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U29" s="31"/>
      <c r="V29" s="31"/>
      <c r="W29" s="31"/>
      <c r="X29" s="31"/>
      <c r="Y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0"/>
      <c r="AQ29" s="31"/>
      <c r="AR29" s="20"/>
      <c r="AS29" s="20"/>
      <c r="AT29" s="20"/>
      <c r="AV29" s="20"/>
      <c r="AW29" s="20"/>
      <c r="AX29" s="20"/>
      <c r="AY29" s="20"/>
      <c r="BA29" s="20"/>
      <c r="BD29" s="31"/>
      <c r="BE29" s="31"/>
      <c r="BF29" s="31"/>
      <c r="BG29" s="31"/>
      <c r="BI29" s="21"/>
      <c r="BJ29" s="31"/>
      <c r="BK29" s="31"/>
      <c r="BL29" s="31"/>
    </row>
    <row r="30" spans="2:64" ht="23.25">
      <c r="B30" s="29"/>
      <c r="C30" s="29"/>
      <c r="D30" s="29"/>
      <c r="E30" s="54" t="s">
        <v>95</v>
      </c>
      <c r="G30" s="29"/>
      <c r="AP30" s="31"/>
      <c r="BG30" s="31"/>
      <c r="BI30" s="21"/>
    </row>
    <row r="31" spans="2:64" ht="16.5" customHeight="1">
      <c r="B31" s="29"/>
      <c r="C31" s="29"/>
      <c r="D31" s="29"/>
      <c r="E31" s="29"/>
      <c r="F31" s="40"/>
      <c r="G31" s="29"/>
      <c r="AP31" s="31"/>
      <c r="BG31" s="31"/>
      <c r="BI31" s="21"/>
    </row>
    <row r="32" spans="2:64" s="25" customFormat="1">
      <c r="B32" s="4"/>
      <c r="C32" s="4"/>
      <c r="D32" s="4"/>
      <c r="E32" s="9" t="s">
        <v>93</v>
      </c>
      <c r="F32" s="52" t="s">
        <v>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30"/>
      <c r="AP32" s="31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31"/>
      <c r="BH32" s="4"/>
      <c r="BI32" s="4"/>
      <c r="BJ32" s="4"/>
      <c r="BK32" s="4"/>
      <c r="BL32" s="4"/>
    </row>
    <row r="33" spans="2:64">
      <c r="B33" s="37"/>
      <c r="C33" s="34"/>
      <c r="D33" s="34"/>
      <c r="E33" s="48"/>
      <c r="F33" s="53"/>
      <c r="G33" s="51"/>
      <c r="AO33" s="30"/>
      <c r="AP33" s="31"/>
      <c r="BG33" s="31"/>
    </row>
    <row r="34" spans="2:64">
      <c r="B34" s="49"/>
      <c r="C34" s="34"/>
      <c r="D34" s="34"/>
      <c r="E34" s="48"/>
      <c r="F34" s="50"/>
      <c r="G34" s="51"/>
      <c r="AO34" s="30"/>
      <c r="AP34" s="31"/>
      <c r="BG34" s="31"/>
    </row>
    <row r="35" spans="2:64">
      <c r="B35" s="49"/>
      <c r="C35" s="34"/>
      <c r="D35" s="34"/>
      <c r="E35" s="48"/>
      <c r="F35" s="50"/>
      <c r="G35" s="51"/>
      <c r="U35" s="31"/>
      <c r="V35" s="31"/>
      <c r="W35" s="31"/>
      <c r="Y35" s="31"/>
      <c r="AA35" s="31"/>
      <c r="AB35" s="31"/>
      <c r="AD35" s="31"/>
      <c r="AE35" s="31"/>
      <c r="AG35" s="31"/>
      <c r="AH35" s="31"/>
      <c r="AI35" s="31"/>
      <c r="AJ35" s="31"/>
      <c r="AK35" s="31"/>
      <c r="AL35" s="31"/>
      <c r="AM35" s="31"/>
      <c r="AN35" s="31"/>
      <c r="AO35" s="30"/>
      <c r="AP35" s="31"/>
      <c r="AQ35" s="31"/>
      <c r="AS35" s="31"/>
      <c r="AT35" s="31"/>
      <c r="AU35" s="31"/>
      <c r="AV35" s="31"/>
      <c r="AW35" s="31"/>
      <c r="AX35" s="31"/>
      <c r="AY35" s="31"/>
      <c r="AZ35" s="31"/>
      <c r="BA35" s="31"/>
      <c r="BC35" s="31"/>
      <c r="BD35" s="31"/>
      <c r="BE35" s="31"/>
      <c r="BF35" s="31"/>
      <c r="BG35" s="31"/>
      <c r="BH35" s="31"/>
      <c r="BI35" s="21"/>
      <c r="BJ35" s="31"/>
      <c r="BK35" s="31"/>
      <c r="BL35" s="31"/>
    </row>
    <row r="36" spans="2:64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25" customFormat="1">
      <c r="B37" s="37"/>
      <c r="C37" s="33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25" customFormat="1">
      <c r="B42" s="49"/>
      <c r="C42" s="34"/>
      <c r="D42" s="34"/>
      <c r="E42" s="48"/>
      <c r="F42" s="50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25" customFormat="1">
      <c r="B43" s="49"/>
      <c r="C43" s="34"/>
      <c r="D43" s="34"/>
      <c r="E43" s="48"/>
      <c r="F43" s="50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25" customFormat="1">
      <c r="B46" s="37"/>
      <c r="C46" s="34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25" customFormat="1">
      <c r="B47" s="37"/>
      <c r="C47" s="34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25" customFormat="1">
      <c r="B48" s="49"/>
      <c r="C48" s="34"/>
      <c r="D48" s="34"/>
      <c r="E48" s="48"/>
      <c r="F48" s="50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25" customFormat="1">
      <c r="B49" s="49"/>
      <c r="C49" s="34"/>
      <c r="D49" s="34"/>
      <c r="E49" s="48"/>
      <c r="F49" s="50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25" customFormat="1">
      <c r="B50" s="37"/>
      <c r="C50" s="33"/>
      <c r="D50" s="34"/>
      <c r="E50" s="48"/>
      <c r="F50" s="53"/>
      <c r="G50" s="5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25" customFormat="1">
      <c r="B51" s="37"/>
      <c r="C51" s="33"/>
      <c r="D51" s="34"/>
      <c r="E51" s="48"/>
      <c r="F51" s="53"/>
      <c r="G51" s="5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2:64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2:64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2:64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2:64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2:64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2:64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2:64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2:64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2:64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2:64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2:64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2:64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2:64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2:64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2:64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2:64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2:64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2:64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2:64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2:64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2:64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2:64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4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2:64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2:64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2:64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2:64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4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4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4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4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4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4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4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4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4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4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4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2:64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2:64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2:64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2:64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2:64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2:64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2:64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2:64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2:64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2:64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2:64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2:64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2:64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2:64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2:64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2:64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2:64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2:64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2:64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2:64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2:64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2:64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2:64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2:64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2:64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2:64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2:64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2:64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2:64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2:64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2:64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2:64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2:64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2:64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2:64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2:64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2:64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2:64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2:64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2:64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2:64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2:64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2:64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2:64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2:64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2:64" s="25" customFormat="1">
      <c r="B153" s="31"/>
      <c r="C153" s="31"/>
      <c r="D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2:64" s="25" customFormat="1">
      <c r="B154" s="31"/>
      <c r="C154" s="31"/>
      <c r="D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</sheetData>
  <mergeCells count="5">
    <mergeCell ref="T4:AN4"/>
    <mergeCell ref="AP4:AQ4"/>
    <mergeCell ref="AR4:AV4"/>
    <mergeCell ref="AW4:BA4"/>
    <mergeCell ref="BB4:BI4"/>
  </mergeCells>
  <pageMargins left="0.25" right="0.25" top="0.5" bottom="0.75" header="0.25" footer="0.25"/>
  <pageSetup scale="39" orientation="landscape" verticalDpi="598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L154"/>
  <sheetViews>
    <sheetView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6" sqref="C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49.28515625" style="25" customWidth="1"/>
    <col min="6" max="6" width="22.7109375" style="4" customWidth="1"/>
    <col min="7" max="7" width="15.7109375" style="4" customWidth="1"/>
    <col min="8" max="8" width="14.7109375" style="4" customWidth="1"/>
    <col min="9" max="9" width="13.7109375" style="4" customWidth="1"/>
    <col min="10" max="10" width="13.42578125" style="4" customWidth="1"/>
    <col min="11" max="11" width="13.140625" style="4" customWidth="1"/>
    <col min="12" max="12" width="13.42578125" style="4" customWidth="1"/>
    <col min="13" max="13" width="13.28515625" style="4" customWidth="1"/>
    <col min="14" max="14" width="13.42578125" style="4" customWidth="1"/>
    <col min="15" max="15" width="10.7109375" style="4" customWidth="1"/>
    <col min="16" max="16" width="13.42578125" style="4" customWidth="1"/>
    <col min="17" max="17" width="9.7109375" style="4" customWidth="1"/>
    <col min="18" max="18" width="13.140625" style="4" customWidth="1"/>
    <col min="19" max="19" width="12.140625" style="4" customWidth="1"/>
    <col min="20" max="20" width="11.42578125" style="4" customWidth="1"/>
    <col min="21" max="21" width="6.140625" style="4" customWidth="1"/>
    <col min="22" max="22" width="9.7109375" style="4" customWidth="1"/>
    <col min="23" max="23" width="7.140625" style="4" customWidth="1"/>
    <col min="24" max="24" width="11.28515625" style="4" customWidth="1"/>
    <col min="25" max="25" width="9.42578125" style="4" customWidth="1"/>
    <col min="26" max="26" width="10.5703125" style="4" customWidth="1"/>
    <col min="27" max="27" width="10" style="4" customWidth="1"/>
    <col min="28" max="28" width="8.42578125" style="4" customWidth="1"/>
    <col min="29" max="29" width="12.5703125" style="4" customWidth="1"/>
    <col min="30" max="30" width="7.7109375" style="4" customWidth="1"/>
    <col min="31" max="31" width="10.28515625" style="4" customWidth="1"/>
    <col min="32" max="32" width="15.5703125" style="4" customWidth="1"/>
    <col min="33" max="33" width="9.5703125" style="4" customWidth="1"/>
    <col min="34" max="34" width="10.5703125" style="4" customWidth="1"/>
    <col min="35" max="35" width="6.5703125" style="4" bestFit="1" customWidth="1"/>
    <col min="36" max="37" width="9.28515625" style="4" customWidth="1"/>
    <col min="38" max="38" width="14.140625" style="4" customWidth="1"/>
    <col min="39" max="39" width="11" style="4" customWidth="1"/>
    <col min="40" max="40" width="9.140625" style="4" customWidth="1"/>
    <col min="41" max="41" width="18" style="4" customWidth="1"/>
    <col min="42" max="42" width="14.85546875" style="4" customWidth="1"/>
    <col min="43" max="43" width="17.140625" style="4" customWidth="1"/>
    <col min="44" max="44" width="7" style="4" bestFit="1" customWidth="1"/>
    <col min="45" max="45" width="17.85546875" style="4" customWidth="1"/>
    <col min="46" max="46" width="6.85546875" style="4" bestFit="1" customWidth="1"/>
    <col min="47" max="47" width="6.7109375" style="4" customWidth="1"/>
    <col min="48" max="48" width="7.5703125" style="4" bestFit="1" customWidth="1"/>
    <col min="49" max="49" width="7" style="4" bestFit="1" customWidth="1"/>
    <col min="50" max="50" width="20.140625" style="4" bestFit="1" customWidth="1"/>
    <col min="51" max="51" width="6.85546875" style="4" bestFit="1" customWidth="1"/>
    <col min="52" max="52" width="5.5703125" style="4" bestFit="1" customWidth="1"/>
    <col min="53" max="53" width="7.5703125" style="4" bestFit="1" customWidth="1"/>
    <col min="54" max="54" width="17.85546875" style="4" customWidth="1"/>
    <col min="55" max="55" width="10.42578125" style="4" bestFit="1" customWidth="1"/>
    <col min="56" max="56" width="12" style="4" bestFit="1" customWidth="1"/>
    <col min="57" max="58" width="14.42578125" style="4" bestFit="1" customWidth="1"/>
    <col min="59" max="59" width="13.28515625" style="4" bestFit="1" customWidth="1"/>
    <col min="60" max="60" width="16.28515625" style="4" bestFit="1" customWidth="1"/>
    <col min="61" max="61" width="22.28515625" style="4" customWidth="1"/>
    <col min="62" max="62" width="12.140625" style="4" hidden="1" customWidth="1"/>
    <col min="63" max="63" width="15.42578125" style="4" hidden="1" customWidth="1"/>
    <col min="64" max="64" width="12.42578125" style="4" hidden="1" customWidth="1"/>
    <col min="65" max="16384" width="9.140625" style="4"/>
  </cols>
  <sheetData>
    <row r="2" spans="1:64" ht="23.25">
      <c r="E2" s="2" t="s">
        <v>97</v>
      </c>
      <c r="G2" s="2"/>
      <c r="H2" s="3"/>
    </row>
    <row r="3" spans="1:64" ht="20.25">
      <c r="E3" s="97">
        <v>41782</v>
      </c>
    </row>
    <row r="4" spans="1:64" ht="15.75" customHeight="1">
      <c r="D4" s="26" t="s">
        <v>17</v>
      </c>
      <c r="H4" s="5" t="s">
        <v>15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X4" s="7" t="s">
        <v>16</v>
      </c>
      <c r="Y4" s="7"/>
      <c r="Z4" s="6"/>
      <c r="AA4" s="6"/>
      <c r="AB4" s="8"/>
      <c r="AC4" s="8"/>
      <c r="AD4" s="8"/>
      <c r="AE4" s="8"/>
      <c r="AF4" s="8"/>
      <c r="AG4" s="8"/>
      <c r="AH4" s="8"/>
      <c r="AI4" s="8"/>
      <c r="AO4" s="80" t="s">
        <v>111</v>
      </c>
      <c r="AP4" s="119" t="s">
        <v>19</v>
      </c>
      <c r="AQ4" s="119"/>
      <c r="AR4" s="120" t="s">
        <v>21</v>
      </c>
      <c r="AS4" s="120"/>
      <c r="AT4" s="120"/>
      <c r="AU4" s="120"/>
      <c r="AV4" s="120"/>
      <c r="AW4" s="121" t="s">
        <v>27</v>
      </c>
      <c r="AX4" s="121"/>
      <c r="AY4" s="121"/>
      <c r="AZ4" s="121"/>
      <c r="BA4" s="121"/>
      <c r="BB4" s="122" t="s">
        <v>33</v>
      </c>
      <c r="BC4" s="122"/>
      <c r="BD4" s="122"/>
      <c r="BE4" s="122"/>
      <c r="BF4" s="122"/>
      <c r="BG4" s="122"/>
      <c r="BH4" s="122"/>
      <c r="BI4" s="122"/>
    </row>
    <row r="5" spans="1:64">
      <c r="B5" s="27" t="s">
        <v>0</v>
      </c>
      <c r="C5" s="32" t="s">
        <v>105</v>
      </c>
      <c r="D5" s="27" t="s">
        <v>2</v>
      </c>
      <c r="E5" s="9" t="s">
        <v>1</v>
      </c>
      <c r="F5" s="10" t="s">
        <v>3</v>
      </c>
      <c r="G5" s="10" t="s">
        <v>7</v>
      </c>
      <c r="H5" s="10" t="s">
        <v>4</v>
      </c>
      <c r="I5" s="10" t="s">
        <v>6</v>
      </c>
      <c r="J5" s="10" t="s">
        <v>5</v>
      </c>
      <c r="K5" s="10" t="s">
        <v>56</v>
      </c>
      <c r="L5" s="10" t="s">
        <v>53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96</v>
      </c>
      <c r="S5" s="10" t="s">
        <v>61</v>
      </c>
      <c r="T5" s="11" t="s">
        <v>8</v>
      </c>
      <c r="U5" s="11" t="s">
        <v>46</v>
      </c>
      <c r="V5" s="11" t="s">
        <v>9</v>
      </c>
      <c r="W5" s="11" t="s">
        <v>35</v>
      </c>
      <c r="X5" s="11" t="s">
        <v>10</v>
      </c>
      <c r="Y5" s="11" t="s">
        <v>47</v>
      </c>
      <c r="Z5" s="11" t="s">
        <v>11</v>
      </c>
      <c r="AA5" s="11" t="s">
        <v>52</v>
      </c>
      <c r="AB5" s="11" t="s">
        <v>12</v>
      </c>
      <c r="AC5" s="11" t="s">
        <v>51</v>
      </c>
      <c r="AD5" s="11" t="s">
        <v>48</v>
      </c>
      <c r="AE5" s="11" t="s">
        <v>14</v>
      </c>
      <c r="AF5" s="11" t="s">
        <v>36</v>
      </c>
      <c r="AG5" s="11" t="s">
        <v>49</v>
      </c>
      <c r="AH5" s="11" t="s">
        <v>50</v>
      </c>
      <c r="AI5" s="11" t="s">
        <v>45</v>
      </c>
      <c r="AJ5" s="11" t="s">
        <v>37</v>
      </c>
      <c r="AK5" s="11" t="s">
        <v>115</v>
      </c>
      <c r="AL5" s="11" t="s">
        <v>38</v>
      </c>
      <c r="AM5" s="11" t="s">
        <v>39</v>
      </c>
      <c r="AN5" s="11" t="s">
        <v>13</v>
      </c>
      <c r="AO5" s="28" t="s">
        <v>20</v>
      </c>
      <c r="AP5" s="12" t="s">
        <v>18</v>
      </c>
      <c r="AQ5" s="12" t="s">
        <v>54</v>
      </c>
      <c r="AR5" s="13" t="s">
        <v>22</v>
      </c>
      <c r="AS5" s="13" t="s">
        <v>23</v>
      </c>
      <c r="AT5" s="13" t="s">
        <v>24</v>
      </c>
      <c r="AU5" s="13" t="s">
        <v>25</v>
      </c>
      <c r="AV5" s="13" t="s">
        <v>26</v>
      </c>
      <c r="AW5" s="14" t="s">
        <v>22</v>
      </c>
      <c r="AX5" s="14" t="s">
        <v>23</v>
      </c>
      <c r="AY5" s="14" t="s">
        <v>24</v>
      </c>
      <c r="AZ5" s="14" t="s">
        <v>25</v>
      </c>
      <c r="BA5" s="14" t="s">
        <v>26</v>
      </c>
      <c r="BB5" s="15" t="s">
        <v>44</v>
      </c>
      <c r="BC5" s="16" t="s">
        <v>28</v>
      </c>
      <c r="BD5" s="16" t="s">
        <v>29</v>
      </c>
      <c r="BE5" s="16" t="s">
        <v>30</v>
      </c>
      <c r="BF5" s="16" t="s">
        <v>31</v>
      </c>
      <c r="BG5" s="16" t="s">
        <v>32</v>
      </c>
      <c r="BH5" s="16" t="s">
        <v>34</v>
      </c>
      <c r="BI5" s="16" t="s">
        <v>43</v>
      </c>
      <c r="BJ5" s="16" t="s">
        <v>40</v>
      </c>
      <c r="BK5" s="16" t="s">
        <v>41</v>
      </c>
      <c r="BL5" s="16" t="s">
        <v>42</v>
      </c>
    </row>
    <row r="6" spans="1:64" ht="60">
      <c r="A6" s="99"/>
      <c r="B6" s="55" t="s">
        <v>370</v>
      </c>
      <c r="C6" s="73" t="s">
        <v>89</v>
      </c>
      <c r="D6" s="110" t="s">
        <v>371</v>
      </c>
      <c r="E6" s="63" t="s">
        <v>372</v>
      </c>
      <c r="F6" s="135" t="s">
        <v>373</v>
      </c>
      <c r="G6" s="48" t="s">
        <v>374</v>
      </c>
      <c r="H6" s="48"/>
      <c r="I6" s="48"/>
      <c r="J6" s="62"/>
      <c r="K6" s="63"/>
      <c r="L6" s="70"/>
      <c r="M6" s="70"/>
      <c r="N6" s="70"/>
      <c r="O6" s="70"/>
      <c r="P6" s="70"/>
      <c r="Q6" s="70"/>
      <c r="R6" s="70"/>
      <c r="S6" s="70"/>
      <c r="T6" s="78"/>
      <c r="U6" s="78"/>
      <c r="V6" s="62"/>
      <c r="W6" s="78"/>
      <c r="X6" s="79"/>
      <c r="Y6" s="78"/>
      <c r="Z6" s="79"/>
      <c r="AA6" s="33"/>
      <c r="AB6" s="73"/>
      <c r="AC6" s="73"/>
      <c r="AD6" s="73"/>
      <c r="AE6" s="76"/>
      <c r="AF6" s="73"/>
      <c r="AG6" s="76"/>
      <c r="AH6" s="76"/>
      <c r="AI6" s="55"/>
      <c r="AJ6" s="73"/>
      <c r="AK6" s="73"/>
      <c r="AL6" s="73"/>
      <c r="AM6" s="73"/>
      <c r="AN6" s="76"/>
      <c r="AO6" s="139">
        <v>75.599999999999994</v>
      </c>
      <c r="AP6" s="114" t="s">
        <v>375</v>
      </c>
      <c r="AQ6" s="114" t="s">
        <v>376</v>
      </c>
      <c r="AR6" s="140" t="s">
        <v>107</v>
      </c>
      <c r="AS6" s="140"/>
      <c r="AT6" s="140"/>
      <c r="AU6" s="140"/>
      <c r="AV6" s="140"/>
      <c r="AW6" s="223">
        <v>5.13</v>
      </c>
      <c r="AX6" s="223">
        <v>5.13</v>
      </c>
      <c r="AY6" s="223">
        <v>9.25</v>
      </c>
      <c r="AZ6" s="222">
        <f t="shared" ref="AZ6:AZ12" si="0">(AY6*AX6*AW6)/1728</f>
        <v>0.14087460937499999</v>
      </c>
      <c r="BA6" s="223">
        <f>0.9+0.25</f>
        <v>1.1499999999999999</v>
      </c>
      <c r="BB6" s="112"/>
      <c r="BC6" s="68">
        <v>1</v>
      </c>
      <c r="BD6" s="68">
        <v>48</v>
      </c>
      <c r="BE6" s="68">
        <v>3</v>
      </c>
      <c r="BF6" s="68">
        <f t="shared" ref="BF6:BF12" si="1">BC6*BD6*BE6</f>
        <v>144</v>
      </c>
      <c r="BG6" s="68">
        <f t="shared" ref="BG6:BG12" si="2">(BA6*BD6*BE6)+50</f>
        <v>215.6</v>
      </c>
      <c r="BH6" s="68" t="s">
        <v>63</v>
      </c>
      <c r="BI6" s="68"/>
      <c r="BJ6" s="16"/>
      <c r="BK6" s="16"/>
      <c r="BL6" s="16"/>
    </row>
    <row r="7" spans="1:64">
      <c r="A7" s="99"/>
      <c r="B7" s="55" t="s">
        <v>377</v>
      </c>
      <c r="C7" s="73" t="s">
        <v>89</v>
      </c>
      <c r="D7" s="110" t="s">
        <v>371</v>
      </c>
      <c r="E7" s="63" t="s">
        <v>378</v>
      </c>
      <c r="F7" s="135" t="s">
        <v>379</v>
      </c>
      <c r="G7" s="48">
        <v>230029</v>
      </c>
      <c r="H7" s="48"/>
      <c r="I7" s="48"/>
      <c r="J7" s="62"/>
      <c r="K7" s="63"/>
      <c r="L7" s="70"/>
      <c r="M7" s="70"/>
      <c r="N7" s="70"/>
      <c r="O7" s="70"/>
      <c r="P7" s="70"/>
      <c r="Q7" s="70"/>
      <c r="R7" s="70"/>
      <c r="S7" s="70"/>
      <c r="T7" s="78"/>
      <c r="U7" s="78"/>
      <c r="V7" s="62"/>
      <c r="W7" s="78"/>
      <c r="X7" s="79"/>
      <c r="Y7" s="78"/>
      <c r="Z7" s="79" t="s">
        <v>380</v>
      </c>
      <c r="AA7" s="33"/>
      <c r="AB7" s="73"/>
      <c r="AC7" s="73"/>
      <c r="AD7" s="73"/>
      <c r="AE7" s="76"/>
      <c r="AF7" s="73"/>
      <c r="AG7" s="76"/>
      <c r="AH7" s="76"/>
      <c r="AI7" s="55"/>
      <c r="AJ7" s="73"/>
      <c r="AK7" s="73"/>
      <c r="AL7" s="73"/>
      <c r="AM7" s="73"/>
      <c r="AN7" s="76"/>
      <c r="AO7" s="134">
        <v>19.38</v>
      </c>
      <c r="AP7" s="66" t="s">
        <v>381</v>
      </c>
      <c r="AQ7" s="66" t="s">
        <v>382</v>
      </c>
      <c r="AR7" s="96" t="s">
        <v>113</v>
      </c>
      <c r="AS7" s="141"/>
      <c r="AT7" s="141"/>
      <c r="AU7" s="141"/>
      <c r="AV7" s="141"/>
      <c r="AW7" s="223">
        <v>15.81</v>
      </c>
      <c r="AX7" s="223">
        <v>11.93</v>
      </c>
      <c r="AY7" s="223">
        <v>5.0599999999999996</v>
      </c>
      <c r="AZ7" s="222">
        <f t="shared" si="0"/>
        <v>0.55230514930555552</v>
      </c>
      <c r="BA7" s="223">
        <f>0.38*BC7+0.25</f>
        <v>4.8100000000000005</v>
      </c>
      <c r="BB7" s="112" t="s">
        <v>65</v>
      </c>
      <c r="BC7" s="68">
        <v>12</v>
      </c>
      <c r="BD7" s="68">
        <v>10</v>
      </c>
      <c r="BE7" s="68">
        <v>7</v>
      </c>
      <c r="BF7" s="68">
        <f t="shared" si="1"/>
        <v>840</v>
      </c>
      <c r="BG7" s="68">
        <f t="shared" si="2"/>
        <v>386.70000000000005</v>
      </c>
      <c r="BH7" s="68" t="s">
        <v>63</v>
      </c>
      <c r="BI7" s="68" t="s">
        <v>69</v>
      </c>
      <c r="BJ7" s="16"/>
      <c r="BK7" s="16"/>
      <c r="BL7" s="16"/>
    </row>
    <row r="8" spans="1:64">
      <c r="A8" s="99"/>
      <c r="B8" s="110" t="s">
        <v>383</v>
      </c>
      <c r="C8" s="76" t="s">
        <v>89</v>
      </c>
      <c r="D8" s="110" t="s">
        <v>369</v>
      </c>
      <c r="E8" s="101" t="s">
        <v>384</v>
      </c>
      <c r="F8" s="48" t="s">
        <v>385</v>
      </c>
      <c r="G8" s="48">
        <v>300110625</v>
      </c>
      <c r="H8" s="48" t="s">
        <v>386</v>
      </c>
      <c r="I8" s="48">
        <v>232006</v>
      </c>
      <c r="J8" s="62" t="s">
        <v>139</v>
      </c>
      <c r="K8" s="63">
        <v>23538565</v>
      </c>
      <c r="L8" s="70"/>
      <c r="M8" s="70"/>
      <c r="N8" s="70"/>
      <c r="O8" s="70"/>
      <c r="P8" s="70"/>
      <c r="Q8" s="70"/>
      <c r="R8" s="70"/>
      <c r="S8" s="70"/>
      <c r="T8" s="78" t="s">
        <v>387</v>
      </c>
      <c r="U8" s="78"/>
      <c r="V8" s="62">
        <v>86661</v>
      </c>
      <c r="W8" s="78"/>
      <c r="X8" s="79" t="s">
        <v>388</v>
      </c>
      <c r="Y8" s="78"/>
      <c r="Z8" s="79" t="s">
        <v>389</v>
      </c>
      <c r="AA8" s="33" t="s">
        <v>390</v>
      </c>
      <c r="AB8" s="73"/>
      <c r="AC8" s="73"/>
      <c r="AD8" s="73"/>
      <c r="AE8" s="76"/>
      <c r="AF8" s="73"/>
      <c r="AG8" s="76"/>
      <c r="AH8" s="76"/>
      <c r="AI8" s="55">
        <v>3661</v>
      </c>
      <c r="AJ8" s="73"/>
      <c r="AK8" s="73"/>
      <c r="AL8" s="73"/>
      <c r="AM8" s="73"/>
      <c r="AN8" s="76">
        <v>33661</v>
      </c>
      <c r="AO8" s="109">
        <v>16.510000000000002</v>
      </c>
      <c r="AP8" s="114" t="s">
        <v>391</v>
      </c>
      <c r="AQ8" s="114" t="s">
        <v>392</v>
      </c>
      <c r="AR8" s="215">
        <v>3.8479999999999999</v>
      </c>
      <c r="AS8" s="216">
        <v>3.8479999999999999</v>
      </c>
      <c r="AT8" s="216">
        <v>5.4470000000000001</v>
      </c>
      <c r="AU8" s="136">
        <f>(AT8*AS8*AR8)/1728</f>
        <v>4.6674939518518511E-2</v>
      </c>
      <c r="AV8" s="217">
        <v>0.46200000000000002</v>
      </c>
      <c r="AW8" s="223">
        <v>15.81</v>
      </c>
      <c r="AX8" s="223">
        <v>11.93</v>
      </c>
      <c r="AY8" s="223">
        <v>6</v>
      </c>
      <c r="AZ8" s="222">
        <f t="shared" si="0"/>
        <v>0.65490729166666672</v>
      </c>
      <c r="BA8" s="223">
        <f>0.462*BC8+0.25</f>
        <v>5.7940000000000005</v>
      </c>
      <c r="BB8" s="112" t="s">
        <v>65</v>
      </c>
      <c r="BC8" s="68">
        <v>12</v>
      </c>
      <c r="BD8" s="68">
        <v>10</v>
      </c>
      <c r="BE8" s="68">
        <v>7</v>
      </c>
      <c r="BF8" s="68">
        <f t="shared" si="1"/>
        <v>840</v>
      </c>
      <c r="BG8" s="68">
        <f t="shared" si="2"/>
        <v>455.58000000000004</v>
      </c>
      <c r="BH8" s="68" t="s">
        <v>63</v>
      </c>
      <c r="BI8" s="68" t="s">
        <v>69</v>
      </c>
      <c r="BJ8" s="16"/>
      <c r="BK8" s="16"/>
      <c r="BL8" s="16"/>
    </row>
    <row r="9" spans="1:64" ht="60">
      <c r="A9" s="99"/>
      <c r="B9" s="125" t="s">
        <v>84</v>
      </c>
      <c r="C9" s="132" t="s">
        <v>89</v>
      </c>
      <c r="D9" s="125" t="s">
        <v>368</v>
      </c>
      <c r="E9" s="101" t="s">
        <v>393</v>
      </c>
      <c r="F9" s="126" t="s">
        <v>10</v>
      </c>
      <c r="G9" s="126" t="s">
        <v>85</v>
      </c>
      <c r="H9" s="126"/>
      <c r="I9" s="126"/>
      <c r="J9" s="127"/>
      <c r="K9" s="128"/>
      <c r="L9" s="129"/>
      <c r="M9" s="129"/>
      <c r="N9" s="129"/>
      <c r="O9" s="129"/>
      <c r="P9" s="129"/>
      <c r="Q9" s="129"/>
      <c r="R9" s="129"/>
      <c r="S9" s="129"/>
      <c r="T9" s="130"/>
      <c r="U9" s="130"/>
      <c r="V9" s="127"/>
      <c r="W9" s="130"/>
      <c r="X9" s="137" t="s">
        <v>85</v>
      </c>
      <c r="Y9" s="130"/>
      <c r="Z9" s="137"/>
      <c r="AA9" s="131"/>
      <c r="AB9" s="124"/>
      <c r="AC9" s="124"/>
      <c r="AD9" s="124"/>
      <c r="AE9" s="132"/>
      <c r="AF9" s="124"/>
      <c r="AG9" s="132"/>
      <c r="AH9" s="132"/>
      <c r="AI9" s="133"/>
      <c r="AJ9" s="124"/>
      <c r="AK9" s="124"/>
      <c r="AL9" s="124"/>
      <c r="AM9" s="124"/>
      <c r="AN9" s="132"/>
      <c r="AO9" s="109">
        <v>279.26</v>
      </c>
      <c r="AP9" s="66" t="s">
        <v>394</v>
      </c>
      <c r="AQ9" s="66" t="s">
        <v>395</v>
      </c>
      <c r="AR9" s="142" t="s">
        <v>107</v>
      </c>
      <c r="AS9" s="143"/>
      <c r="AT9" s="143"/>
      <c r="AU9" s="143"/>
      <c r="AV9" s="144"/>
      <c r="AW9" s="223">
        <v>13.25</v>
      </c>
      <c r="AX9" s="223">
        <v>13.25</v>
      </c>
      <c r="AY9" s="223">
        <v>26.59</v>
      </c>
      <c r="AZ9" s="222">
        <f t="shared" si="0"/>
        <v>2.7015086082175923</v>
      </c>
      <c r="BA9" s="223">
        <f>10.92+0.25</f>
        <v>11.17</v>
      </c>
      <c r="BB9" s="112" t="s">
        <v>65</v>
      </c>
      <c r="BC9" s="68">
        <v>1</v>
      </c>
      <c r="BD9" s="68">
        <v>6</v>
      </c>
      <c r="BE9" s="68">
        <v>1</v>
      </c>
      <c r="BF9" s="68">
        <f t="shared" si="1"/>
        <v>6</v>
      </c>
      <c r="BG9" s="68">
        <f t="shared" si="2"/>
        <v>117.02</v>
      </c>
      <c r="BH9" s="68" t="s">
        <v>63</v>
      </c>
      <c r="BI9" s="68" t="s">
        <v>69</v>
      </c>
      <c r="BJ9" s="16"/>
      <c r="BK9" s="16"/>
      <c r="BL9" s="16"/>
    </row>
    <row r="10" spans="1:64" ht="60">
      <c r="A10" s="99"/>
      <c r="B10" s="55" t="s">
        <v>396</v>
      </c>
      <c r="C10" s="73" t="s">
        <v>89</v>
      </c>
      <c r="D10" s="110" t="s">
        <v>368</v>
      </c>
      <c r="E10" s="145" t="s">
        <v>397</v>
      </c>
      <c r="F10" s="135" t="s">
        <v>10</v>
      </c>
      <c r="G10" s="48" t="s">
        <v>398</v>
      </c>
      <c r="H10" s="48"/>
      <c r="I10" s="48"/>
      <c r="J10" s="62"/>
      <c r="K10" s="63"/>
      <c r="L10" s="70"/>
      <c r="M10" s="70"/>
      <c r="N10" s="70"/>
      <c r="O10" s="70"/>
      <c r="P10" s="70"/>
      <c r="Q10" s="70"/>
      <c r="R10" s="70"/>
      <c r="S10" s="70"/>
      <c r="T10" s="78"/>
      <c r="U10" s="78"/>
      <c r="V10" s="62"/>
      <c r="W10" s="78"/>
      <c r="X10" s="48" t="s">
        <v>398</v>
      </c>
      <c r="Y10" s="78"/>
      <c r="Z10" s="79"/>
      <c r="AA10" s="33"/>
      <c r="AB10" s="73"/>
      <c r="AC10" s="73"/>
      <c r="AD10" s="73"/>
      <c r="AE10" s="76"/>
      <c r="AF10" s="73"/>
      <c r="AG10" s="76"/>
      <c r="AH10" s="76"/>
      <c r="AI10" s="55"/>
      <c r="AJ10" s="73"/>
      <c r="AK10" s="73"/>
      <c r="AL10" s="73"/>
      <c r="AM10" s="73"/>
      <c r="AN10" s="76"/>
      <c r="AO10" s="134">
        <v>333.63</v>
      </c>
      <c r="AP10" s="73"/>
      <c r="AQ10" s="73"/>
      <c r="AR10" s="140" t="s">
        <v>107</v>
      </c>
      <c r="AS10" s="140"/>
      <c r="AT10" s="140"/>
      <c r="AU10" s="140"/>
      <c r="AV10" s="140"/>
      <c r="AW10" s="223">
        <v>19.25</v>
      </c>
      <c r="AX10" s="223">
        <v>8.6</v>
      </c>
      <c r="AY10" s="223">
        <v>12.5</v>
      </c>
      <c r="AZ10" s="222">
        <f t="shared" si="0"/>
        <v>1.1975549768518519</v>
      </c>
      <c r="BA10" s="223">
        <f>5.51+0.25</f>
        <v>5.76</v>
      </c>
      <c r="BB10" s="112"/>
      <c r="BC10" s="68">
        <v>1</v>
      </c>
      <c r="BD10" s="68">
        <v>10</v>
      </c>
      <c r="BE10" s="68">
        <v>3</v>
      </c>
      <c r="BF10" s="68">
        <f t="shared" si="1"/>
        <v>30</v>
      </c>
      <c r="BG10" s="68">
        <f t="shared" si="2"/>
        <v>222.79999999999998</v>
      </c>
      <c r="BH10" s="68" t="s">
        <v>63</v>
      </c>
      <c r="BI10" s="68"/>
      <c r="BJ10" s="16"/>
      <c r="BK10" s="16"/>
      <c r="BL10" s="16"/>
    </row>
    <row r="11" spans="1:64" ht="60">
      <c r="A11" s="99"/>
      <c r="B11" s="55" t="s">
        <v>399</v>
      </c>
      <c r="C11" s="73" t="s">
        <v>89</v>
      </c>
      <c r="D11" s="110" t="s">
        <v>368</v>
      </c>
      <c r="E11" s="63" t="s">
        <v>400</v>
      </c>
      <c r="F11" s="135" t="s">
        <v>10</v>
      </c>
      <c r="G11" s="48" t="s">
        <v>401</v>
      </c>
      <c r="H11" s="48"/>
      <c r="I11" s="48"/>
      <c r="J11" s="62"/>
      <c r="K11" s="63"/>
      <c r="L11" s="70"/>
      <c r="M11" s="70"/>
      <c r="N11" s="70"/>
      <c r="O11" s="70"/>
      <c r="P11" s="70"/>
      <c r="Q11" s="70"/>
      <c r="R11" s="70"/>
      <c r="S11" s="70"/>
      <c r="T11" s="78"/>
      <c r="U11" s="78"/>
      <c r="V11" s="62"/>
      <c r="W11" s="78"/>
      <c r="X11" s="48" t="s">
        <v>401</v>
      </c>
      <c r="Y11" s="78"/>
      <c r="Z11" s="79"/>
      <c r="AA11" s="33"/>
      <c r="AB11" s="73"/>
      <c r="AC11" s="73"/>
      <c r="AD11" s="73"/>
      <c r="AE11" s="76"/>
      <c r="AF11" s="73"/>
      <c r="AG11" s="76"/>
      <c r="AH11" s="76"/>
      <c r="AI11" s="55"/>
      <c r="AJ11" s="73"/>
      <c r="AK11" s="73"/>
      <c r="AL11" s="73"/>
      <c r="AM11" s="73"/>
      <c r="AN11" s="76"/>
      <c r="AO11" s="134">
        <v>257.76</v>
      </c>
      <c r="AP11" s="114" t="s">
        <v>402</v>
      </c>
      <c r="AQ11" s="114" t="s">
        <v>403</v>
      </c>
      <c r="AR11" s="142" t="s">
        <v>107</v>
      </c>
      <c r="AS11" s="143"/>
      <c r="AT11" s="143"/>
      <c r="AU11" s="143"/>
      <c r="AV11" s="144"/>
      <c r="AW11" s="223">
        <v>11.505000000000001</v>
      </c>
      <c r="AX11" s="223">
        <v>11.505000000000001</v>
      </c>
      <c r="AY11" s="223">
        <v>24.63</v>
      </c>
      <c r="AZ11" s="222">
        <f t="shared" si="0"/>
        <v>1.8866612070312501</v>
      </c>
      <c r="BA11" s="223">
        <f>7.84+0.4</f>
        <v>8.24</v>
      </c>
      <c r="BB11" s="112"/>
      <c r="BC11" s="68">
        <v>1</v>
      </c>
      <c r="BD11" s="68">
        <v>6</v>
      </c>
      <c r="BE11" s="68">
        <v>1</v>
      </c>
      <c r="BF11" s="68">
        <f t="shared" si="1"/>
        <v>6</v>
      </c>
      <c r="BG11" s="68">
        <f t="shared" si="2"/>
        <v>99.44</v>
      </c>
      <c r="BH11" s="68" t="s">
        <v>63</v>
      </c>
      <c r="BI11" s="68"/>
      <c r="BJ11" s="16"/>
      <c r="BK11" s="16"/>
      <c r="BL11" s="16"/>
    </row>
    <row r="12" spans="1:64" ht="30">
      <c r="A12" s="99"/>
      <c r="B12" s="74" t="s">
        <v>136</v>
      </c>
      <c r="C12" s="74" t="s">
        <v>404</v>
      </c>
      <c r="D12" s="102" t="s">
        <v>405</v>
      </c>
      <c r="E12" s="63" t="s">
        <v>406</v>
      </c>
      <c r="F12" s="34" t="s">
        <v>108</v>
      </c>
      <c r="G12" s="76">
        <v>925837</v>
      </c>
      <c r="H12" s="104" t="s">
        <v>141</v>
      </c>
      <c r="I12" s="62">
        <v>757051</v>
      </c>
      <c r="J12" s="104" t="s">
        <v>141</v>
      </c>
      <c r="K12" s="62">
        <v>7559101</v>
      </c>
      <c r="L12" s="62" t="s">
        <v>144</v>
      </c>
      <c r="M12" s="73" t="s">
        <v>145</v>
      </c>
      <c r="N12" s="73" t="s">
        <v>108</v>
      </c>
      <c r="O12" s="73">
        <v>925836</v>
      </c>
      <c r="P12" s="70"/>
      <c r="Q12" s="70"/>
      <c r="R12" s="70"/>
      <c r="S12" s="70"/>
      <c r="T12" s="78" t="s">
        <v>140</v>
      </c>
      <c r="U12" s="78"/>
      <c r="V12" s="61">
        <v>84888</v>
      </c>
      <c r="W12" s="78"/>
      <c r="X12" s="79" t="s">
        <v>142</v>
      </c>
      <c r="Y12" s="78"/>
      <c r="Z12" s="79" t="s">
        <v>143</v>
      </c>
      <c r="AA12" s="103"/>
      <c r="AB12" s="76"/>
      <c r="AC12" s="76"/>
      <c r="AD12" s="76"/>
      <c r="AE12" s="76"/>
      <c r="AF12" s="76"/>
      <c r="AG12" s="76"/>
      <c r="AH12" s="76"/>
      <c r="AI12" s="55">
        <v>7888</v>
      </c>
      <c r="AJ12" s="100"/>
      <c r="AK12" s="100"/>
      <c r="AL12" s="100"/>
      <c r="AM12" s="100"/>
      <c r="AN12" s="76">
        <v>57888</v>
      </c>
      <c r="AO12" s="134">
        <v>158.16999999999999</v>
      </c>
      <c r="AP12" s="66" t="s">
        <v>137</v>
      </c>
      <c r="AQ12" s="66" t="s">
        <v>138</v>
      </c>
      <c r="AR12" s="96" t="s">
        <v>113</v>
      </c>
      <c r="AS12" s="141"/>
      <c r="AT12" s="141"/>
      <c r="AU12" s="141"/>
      <c r="AV12" s="141"/>
      <c r="AW12" s="95">
        <v>3.5</v>
      </c>
      <c r="AX12" s="95">
        <v>3.5</v>
      </c>
      <c r="AY12" s="95">
        <v>10.25</v>
      </c>
      <c r="AZ12" s="222">
        <f t="shared" si="0"/>
        <v>7.2663483796296294E-2</v>
      </c>
      <c r="BA12" s="95">
        <f>0.8*BC12+0.4</f>
        <v>10.000000000000002</v>
      </c>
      <c r="BB12" s="76" t="s">
        <v>65</v>
      </c>
      <c r="BC12" s="67">
        <v>12</v>
      </c>
      <c r="BD12" s="67">
        <v>9</v>
      </c>
      <c r="BE12" s="67">
        <v>4</v>
      </c>
      <c r="BF12" s="68">
        <f t="shared" si="1"/>
        <v>432</v>
      </c>
      <c r="BG12" s="68">
        <f t="shared" si="2"/>
        <v>410.00000000000006</v>
      </c>
      <c r="BH12" s="68" t="s">
        <v>63</v>
      </c>
      <c r="BI12" s="68" t="s">
        <v>69</v>
      </c>
      <c r="BJ12" s="16"/>
      <c r="BK12" s="16"/>
      <c r="BL12" s="16"/>
    </row>
    <row r="13" spans="1:64">
      <c r="A13" s="99"/>
      <c r="B13" s="110" t="s">
        <v>362</v>
      </c>
      <c r="C13" s="73" t="s">
        <v>89</v>
      </c>
      <c r="D13" s="110" t="s">
        <v>363</v>
      </c>
      <c r="E13" s="138" t="s">
        <v>407</v>
      </c>
      <c r="F13" s="135"/>
      <c r="G13" s="48"/>
      <c r="H13" s="48"/>
      <c r="I13" s="48"/>
      <c r="J13" s="62"/>
      <c r="K13" s="63"/>
      <c r="L13" s="70"/>
      <c r="M13" s="70"/>
      <c r="N13" s="70"/>
      <c r="O13" s="70"/>
      <c r="P13" s="70"/>
      <c r="Q13" s="70"/>
      <c r="R13" s="70"/>
      <c r="S13" s="70"/>
      <c r="T13" s="78"/>
      <c r="U13" s="78"/>
      <c r="V13" s="62"/>
      <c r="W13" s="78"/>
      <c r="X13" s="79"/>
      <c r="Y13" s="78"/>
      <c r="Z13" s="79"/>
      <c r="AA13" s="33"/>
      <c r="AB13" s="73"/>
      <c r="AC13" s="73"/>
      <c r="AD13" s="73"/>
      <c r="AE13" s="76"/>
      <c r="AF13" s="73"/>
      <c r="AG13" s="76"/>
      <c r="AH13" s="76"/>
      <c r="AI13" s="55"/>
      <c r="AJ13" s="73"/>
      <c r="AK13" s="73"/>
      <c r="AL13" s="73"/>
      <c r="AM13" s="73"/>
      <c r="AN13" s="76"/>
      <c r="AO13" s="109">
        <v>24.75</v>
      </c>
      <c r="AP13" s="66" t="s">
        <v>364</v>
      </c>
      <c r="AQ13" s="66" t="s">
        <v>365</v>
      </c>
      <c r="AR13" s="123" t="s">
        <v>113</v>
      </c>
      <c r="AS13" s="146"/>
      <c r="AT13" s="146"/>
      <c r="AU13" s="146"/>
      <c r="AV13" s="147"/>
      <c r="AW13" s="223">
        <v>7.9950000000000001</v>
      </c>
      <c r="AX13" s="223">
        <v>7.9950000000000001</v>
      </c>
      <c r="AY13" s="223">
        <v>11.5</v>
      </c>
      <c r="AZ13" s="222">
        <f>(AY13*AX13*AW13)/1728</f>
        <v>0.42539368489583329</v>
      </c>
      <c r="BA13" s="223">
        <v>5.23</v>
      </c>
      <c r="BB13" s="112" t="s">
        <v>65</v>
      </c>
      <c r="BC13" s="68">
        <v>1</v>
      </c>
      <c r="BD13" s="68">
        <v>30</v>
      </c>
      <c r="BE13" s="68">
        <v>3</v>
      </c>
      <c r="BF13" s="68">
        <f>BC13*BD13*BE13</f>
        <v>90</v>
      </c>
      <c r="BG13" s="68">
        <f>(BA13*BD13*BE13)+50</f>
        <v>520.70000000000005</v>
      </c>
      <c r="BH13" s="68" t="s">
        <v>63</v>
      </c>
      <c r="BI13" s="68" t="s">
        <v>69</v>
      </c>
      <c r="BJ13" s="16"/>
      <c r="BK13" s="16"/>
      <c r="BL13" s="16"/>
    </row>
    <row r="14" spans="1:64">
      <c r="A14" s="99"/>
      <c r="B14" s="55" t="s">
        <v>408</v>
      </c>
      <c r="C14" s="73" t="s">
        <v>89</v>
      </c>
      <c r="D14" s="110" t="s">
        <v>409</v>
      </c>
      <c r="E14" s="138" t="s">
        <v>410</v>
      </c>
      <c r="F14" s="135"/>
      <c r="G14" s="48"/>
      <c r="H14" s="48"/>
      <c r="I14" s="48"/>
      <c r="J14" s="62"/>
      <c r="K14" s="63"/>
      <c r="L14" s="70"/>
      <c r="M14" s="70"/>
      <c r="N14" s="70"/>
      <c r="O14" s="70"/>
      <c r="P14" s="70"/>
      <c r="Q14" s="70"/>
      <c r="R14" s="70"/>
      <c r="S14" s="70"/>
      <c r="T14" s="78"/>
      <c r="U14" s="78"/>
      <c r="V14" s="62"/>
      <c r="W14" s="78"/>
      <c r="X14" s="79"/>
      <c r="Y14" s="78"/>
      <c r="Z14" s="79"/>
      <c r="AA14" s="33"/>
      <c r="AB14" s="73"/>
      <c r="AC14" s="73"/>
      <c r="AD14" s="73"/>
      <c r="AE14" s="76"/>
      <c r="AF14" s="73"/>
      <c r="AG14" s="76"/>
      <c r="AH14" s="76"/>
      <c r="AI14" s="55"/>
      <c r="AJ14" s="73"/>
      <c r="AK14" s="73"/>
      <c r="AL14" s="73"/>
      <c r="AM14" s="73"/>
      <c r="AN14" s="76"/>
      <c r="AO14" s="134">
        <v>20.38</v>
      </c>
      <c r="AP14" s="114" t="s">
        <v>411</v>
      </c>
      <c r="AQ14" s="114" t="s">
        <v>412</v>
      </c>
      <c r="AR14" s="123" t="s">
        <v>413</v>
      </c>
      <c r="AS14" s="146"/>
      <c r="AT14" s="146"/>
      <c r="AU14" s="146"/>
      <c r="AV14" s="147"/>
      <c r="AW14" s="223">
        <v>5.75</v>
      </c>
      <c r="AX14" s="223">
        <v>5.25</v>
      </c>
      <c r="AY14" s="223">
        <v>3.63</v>
      </c>
      <c r="AZ14" s="222">
        <f>(AY14*AX14*AW14)/1728</f>
        <v>6.3414713541666667E-2</v>
      </c>
      <c r="BA14" s="73"/>
      <c r="BB14" s="112" t="s">
        <v>65</v>
      </c>
      <c r="BC14" s="68">
        <v>6</v>
      </c>
      <c r="BD14" s="68">
        <v>56</v>
      </c>
      <c r="BE14" s="68">
        <v>12</v>
      </c>
      <c r="BF14" s="68">
        <f>BC14*BD14*BE14</f>
        <v>4032</v>
      </c>
      <c r="BG14" s="68">
        <f>(BA14*BD14*BE14)+50</f>
        <v>50</v>
      </c>
      <c r="BH14" s="68" t="s">
        <v>63</v>
      </c>
      <c r="BI14" s="68" t="s">
        <v>69</v>
      </c>
      <c r="BJ14" s="16"/>
      <c r="BK14" s="16"/>
      <c r="BL14" s="16"/>
    </row>
    <row r="15" spans="1:64">
      <c r="A15" s="99"/>
      <c r="B15" s="110" t="s">
        <v>414</v>
      </c>
      <c r="C15" s="76" t="s">
        <v>89</v>
      </c>
      <c r="D15" s="110" t="s">
        <v>367</v>
      </c>
      <c r="E15" s="101" t="s">
        <v>415</v>
      </c>
      <c r="F15" s="48" t="s">
        <v>79</v>
      </c>
      <c r="G15" s="48" t="s">
        <v>416</v>
      </c>
      <c r="H15" s="48"/>
      <c r="I15" s="48"/>
      <c r="J15" s="62"/>
      <c r="K15" s="63"/>
      <c r="L15" s="70"/>
      <c r="M15" s="70"/>
      <c r="N15" s="70"/>
      <c r="O15" s="70"/>
      <c r="P15" s="70"/>
      <c r="Q15" s="70"/>
      <c r="R15" s="70"/>
      <c r="S15" s="70"/>
      <c r="T15" s="78"/>
      <c r="U15" s="78"/>
      <c r="V15" s="62"/>
      <c r="W15" s="78"/>
      <c r="X15" s="79"/>
      <c r="Y15" s="78"/>
      <c r="Z15" s="79"/>
      <c r="AA15" s="33"/>
      <c r="AB15" s="73"/>
      <c r="AC15" s="73"/>
      <c r="AD15" s="76"/>
      <c r="AE15" s="76"/>
      <c r="AF15" s="73" t="s">
        <v>417</v>
      </c>
      <c r="AG15" s="73"/>
      <c r="AH15" s="76"/>
      <c r="AI15" s="55"/>
      <c r="AJ15" s="73"/>
      <c r="AK15" s="73"/>
      <c r="AL15" s="73"/>
      <c r="AM15" s="73"/>
      <c r="AN15" s="76">
        <v>57306</v>
      </c>
      <c r="AO15" s="134">
        <v>85.85</v>
      </c>
      <c r="AP15" s="66" t="s">
        <v>418</v>
      </c>
      <c r="AQ15" s="66" t="s">
        <v>419</v>
      </c>
      <c r="AR15" s="215">
        <v>4.7859999999999996</v>
      </c>
      <c r="AS15" s="216">
        <v>4.7859999999999996</v>
      </c>
      <c r="AT15" s="216">
        <v>8.1969999999999992</v>
      </c>
      <c r="AU15" s="136">
        <f>(AT15*AS15*AR15)/1728</f>
        <v>0.10865671864120367</v>
      </c>
      <c r="AV15" s="217">
        <v>0.79</v>
      </c>
      <c r="AW15" s="223">
        <v>14.805999999999999</v>
      </c>
      <c r="AX15" s="223">
        <v>10.055999999999999</v>
      </c>
      <c r="AY15" s="223">
        <v>9.4819999999999993</v>
      </c>
      <c r="AZ15" s="222">
        <f>(AY15*AX15*AW15)/1728</f>
        <v>0.81699466872222215</v>
      </c>
      <c r="BA15" s="223">
        <f>AV15*BC15+0.25</f>
        <v>4.99</v>
      </c>
      <c r="BB15" s="112" t="s">
        <v>65</v>
      </c>
      <c r="BC15" s="68">
        <v>6</v>
      </c>
      <c r="BD15" s="68">
        <v>12</v>
      </c>
      <c r="BE15" s="68">
        <v>5</v>
      </c>
      <c r="BF15" s="68">
        <f>BC15*BD15*BE15</f>
        <v>360</v>
      </c>
      <c r="BG15" s="68">
        <f>(BA15*BD15*BE15)+50</f>
        <v>349.40000000000003</v>
      </c>
      <c r="BH15" s="68" t="s">
        <v>420</v>
      </c>
      <c r="BI15" s="68" t="s">
        <v>69</v>
      </c>
      <c r="BJ15" s="16"/>
      <c r="BK15" s="16"/>
      <c r="BL15" s="16"/>
    </row>
    <row r="17" spans="2:64" s="31" customFormat="1">
      <c r="B17" s="4"/>
      <c r="D17" s="148" t="s">
        <v>421</v>
      </c>
      <c r="F17" s="29"/>
      <c r="G17" s="21"/>
      <c r="H17" s="4"/>
      <c r="I17" s="4"/>
      <c r="J17" s="4"/>
      <c r="T17" s="4"/>
      <c r="Z17" s="4"/>
      <c r="AA17" s="4"/>
      <c r="AO17" s="30"/>
      <c r="AP17" s="4"/>
      <c r="AR17" s="20"/>
      <c r="AS17" s="20"/>
      <c r="AT17" s="20"/>
      <c r="AU17" s="4"/>
      <c r="AV17" s="20"/>
      <c r="AW17" s="20"/>
      <c r="AX17" s="20"/>
      <c r="AY17" s="20"/>
      <c r="AZ17" s="4"/>
      <c r="BA17" s="20"/>
      <c r="BB17" s="4"/>
      <c r="BC17" s="4"/>
      <c r="BH17" s="4"/>
      <c r="BI17" s="21"/>
    </row>
    <row r="18" spans="2:64" ht="7.5" customHeight="1">
      <c r="B18" s="42"/>
      <c r="C18" s="42"/>
      <c r="D18" s="42"/>
      <c r="E18" s="42"/>
      <c r="F18" s="42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3"/>
      <c r="U18" s="44"/>
      <c r="V18" s="44"/>
      <c r="W18" s="44"/>
      <c r="X18" s="44"/>
      <c r="Y18" s="44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43"/>
      <c r="AQ18" s="44"/>
      <c r="AR18" s="46"/>
      <c r="AS18" s="46"/>
      <c r="AT18" s="46"/>
      <c r="AU18" s="43"/>
      <c r="AV18" s="46"/>
      <c r="AW18" s="46"/>
      <c r="AX18" s="46"/>
      <c r="AY18" s="46"/>
      <c r="AZ18" s="43"/>
      <c r="BA18" s="46"/>
      <c r="BB18" s="43"/>
      <c r="BC18" s="43"/>
      <c r="BD18" s="44"/>
      <c r="BE18" s="44"/>
      <c r="BF18" s="44"/>
      <c r="BG18" s="44"/>
      <c r="BH18" s="43"/>
      <c r="BI18" s="47"/>
      <c r="BJ18" s="44"/>
      <c r="BK18" s="31"/>
      <c r="BL18" s="31"/>
    </row>
    <row r="19" spans="2:64" ht="7.5" customHeight="1">
      <c r="B19" s="29"/>
      <c r="C19" s="29"/>
      <c r="D19" s="29"/>
      <c r="E19" s="29"/>
      <c r="F19" s="29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U19" s="31"/>
      <c r="V19" s="31"/>
      <c r="W19" s="31"/>
      <c r="X19" s="31"/>
      <c r="Y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0"/>
      <c r="AQ19" s="31"/>
      <c r="AR19" s="20"/>
      <c r="AS19" s="20"/>
      <c r="AT19" s="20"/>
      <c r="AV19" s="20"/>
      <c r="AW19" s="20"/>
      <c r="AX19" s="20"/>
      <c r="AY19" s="20"/>
      <c r="BA19" s="20"/>
      <c r="BD19" s="31"/>
      <c r="BE19" s="31"/>
      <c r="BF19" s="31"/>
      <c r="BG19" s="31"/>
      <c r="BI19" s="21"/>
      <c r="BJ19" s="31"/>
      <c r="BK19" s="31"/>
      <c r="BL19" s="31"/>
    </row>
    <row r="20" spans="2:64" ht="23.25">
      <c r="B20" s="29"/>
      <c r="C20" s="29"/>
      <c r="D20" s="29"/>
      <c r="E20" s="41" t="s">
        <v>90</v>
      </c>
      <c r="G20" s="29"/>
      <c r="U20" s="31"/>
      <c r="V20" s="31"/>
      <c r="W20" s="31"/>
      <c r="Y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0"/>
      <c r="AQ20" s="31"/>
      <c r="AR20" s="20"/>
      <c r="AS20" s="20"/>
      <c r="AT20" s="20"/>
      <c r="AV20" s="20"/>
      <c r="AW20" s="20"/>
      <c r="AX20" s="20"/>
      <c r="AY20" s="20"/>
      <c r="BA20" s="20"/>
      <c r="BD20" s="31"/>
      <c r="BE20" s="31"/>
      <c r="BF20" s="31"/>
      <c r="BG20" s="31"/>
      <c r="BI20" s="21"/>
      <c r="BJ20" s="31"/>
      <c r="BK20" s="31"/>
      <c r="BL20" s="31"/>
    </row>
    <row r="21" spans="2:64" s="31" customFormat="1">
      <c r="B21" s="29"/>
      <c r="C21" s="29"/>
      <c r="D21" s="29"/>
      <c r="E21" s="29"/>
      <c r="F21" s="29"/>
      <c r="G21" s="2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30"/>
      <c r="AP21" s="4"/>
      <c r="AQ21" s="4"/>
      <c r="AR21" s="20"/>
      <c r="AS21" s="20"/>
      <c r="AT21" s="20"/>
      <c r="AU21" s="4"/>
      <c r="AV21" s="20"/>
      <c r="AW21" s="20"/>
      <c r="AX21" s="20"/>
      <c r="AY21" s="20"/>
      <c r="AZ21" s="4"/>
      <c r="BA21" s="20"/>
      <c r="BB21" s="4"/>
      <c r="BC21" s="4"/>
      <c r="BD21" s="4"/>
      <c r="BE21" s="4"/>
      <c r="BH21" s="4"/>
      <c r="BI21" s="21"/>
      <c r="BJ21" s="4"/>
      <c r="BK21" s="4"/>
      <c r="BL21" s="4"/>
    </row>
    <row r="22" spans="2:64">
      <c r="B22" s="29"/>
      <c r="C22" s="29"/>
      <c r="D22" s="29"/>
      <c r="E22" s="9" t="s">
        <v>91</v>
      </c>
      <c r="F22" s="11" t="s">
        <v>422</v>
      </c>
      <c r="G22" s="11" t="s">
        <v>92</v>
      </c>
      <c r="AO22" s="30"/>
      <c r="AR22" s="20"/>
      <c r="AS22" s="20"/>
      <c r="AT22" s="20"/>
      <c r="AV22" s="20"/>
      <c r="AW22" s="20"/>
      <c r="AX22" s="20"/>
      <c r="AY22" s="20"/>
      <c r="BA22" s="20"/>
      <c r="BF22" s="31"/>
      <c r="BG22" s="31"/>
      <c r="BI22" s="21"/>
    </row>
    <row r="23" spans="2:64">
      <c r="B23" s="33" t="s">
        <v>423</v>
      </c>
      <c r="C23" s="33" t="s">
        <v>89</v>
      </c>
      <c r="D23" s="110" t="s">
        <v>368</v>
      </c>
      <c r="E23" s="117">
        <v>41782</v>
      </c>
      <c r="F23" s="109">
        <v>20.02</v>
      </c>
      <c r="G23" s="109">
        <v>12.24</v>
      </c>
      <c r="AO23" s="30"/>
      <c r="AR23" s="20"/>
      <c r="AS23" s="20"/>
      <c r="AT23" s="20"/>
      <c r="AV23" s="20"/>
      <c r="AW23" s="20"/>
      <c r="AX23" s="20"/>
      <c r="AY23" s="20"/>
      <c r="BA23" s="20"/>
      <c r="BF23" s="31"/>
      <c r="BG23" s="31"/>
      <c r="BI23" s="21"/>
    </row>
    <row r="24" spans="2:64">
      <c r="B24" s="33"/>
      <c r="C24" s="33"/>
      <c r="D24" s="72"/>
      <c r="E24" s="117"/>
      <c r="F24" s="109"/>
      <c r="G24" s="109"/>
      <c r="AO24" s="30"/>
      <c r="AR24" s="20"/>
      <c r="AS24" s="20"/>
      <c r="AT24" s="20"/>
      <c r="AV24" s="20"/>
      <c r="AW24" s="20"/>
      <c r="AX24" s="20"/>
      <c r="AY24" s="20"/>
      <c r="BA24" s="20"/>
      <c r="BF24" s="31"/>
      <c r="BG24" s="31"/>
      <c r="BI24" s="21"/>
    </row>
    <row r="25" spans="2:64">
      <c r="B25" s="33"/>
      <c r="C25" s="33"/>
      <c r="D25" s="33"/>
      <c r="E25" s="117"/>
      <c r="F25" s="109"/>
      <c r="G25" s="109"/>
      <c r="AO25" s="30"/>
      <c r="AR25" s="20"/>
      <c r="AS25" s="20"/>
      <c r="AT25" s="20"/>
      <c r="AV25" s="20"/>
      <c r="AW25" s="20"/>
      <c r="AX25" s="20"/>
      <c r="AY25" s="20"/>
      <c r="BA25" s="20"/>
      <c r="BF25" s="31"/>
      <c r="BG25" s="31"/>
      <c r="BI25" s="21"/>
    </row>
    <row r="26" spans="2:64">
      <c r="B26" s="33"/>
      <c r="C26" s="33"/>
      <c r="D26" s="33"/>
      <c r="E26" s="117"/>
      <c r="F26" s="109"/>
      <c r="G26" s="10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U26" s="31"/>
      <c r="V26" s="31"/>
      <c r="W26" s="31"/>
      <c r="X26" s="31"/>
      <c r="Y26" s="31"/>
      <c r="AD26" s="31"/>
      <c r="AE26" s="31"/>
      <c r="AF26" s="31"/>
      <c r="AG26" s="31"/>
      <c r="AH26" s="31"/>
      <c r="AI26" s="31"/>
      <c r="AL26" s="31"/>
      <c r="AM26" s="31"/>
      <c r="AN26" s="31"/>
      <c r="AO26" s="30"/>
      <c r="AQ26" s="31"/>
      <c r="AR26" s="20"/>
      <c r="AS26" s="20"/>
      <c r="AT26" s="20"/>
      <c r="AV26" s="20"/>
      <c r="AW26" s="20"/>
      <c r="AX26" s="20"/>
      <c r="AY26" s="20"/>
      <c r="BA26" s="20"/>
      <c r="BD26" s="31"/>
      <c r="BE26" s="31"/>
      <c r="BF26" s="31"/>
      <c r="BG26" s="31"/>
      <c r="BI26" s="21"/>
      <c r="BJ26" s="31"/>
      <c r="BK26" s="31"/>
      <c r="BL26" s="31"/>
    </row>
    <row r="27" spans="2:64">
      <c r="B27" s="29"/>
      <c r="C27" s="29"/>
      <c r="D27" s="29"/>
      <c r="E27" s="29"/>
      <c r="F27" s="29"/>
      <c r="G27" s="29"/>
      <c r="AP27" s="31"/>
      <c r="BG27" s="31"/>
      <c r="BI27" s="21"/>
    </row>
    <row r="28" spans="2:64" ht="7.5" customHeight="1">
      <c r="B28" s="42"/>
      <c r="C28" s="42"/>
      <c r="D28" s="42"/>
      <c r="E28" s="42"/>
      <c r="F28" s="42"/>
      <c r="G28" s="42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U28" s="31"/>
      <c r="V28" s="31"/>
      <c r="W28" s="31"/>
      <c r="X28" s="31"/>
      <c r="Y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0"/>
      <c r="AQ28" s="31"/>
      <c r="AR28" s="20"/>
      <c r="AS28" s="20"/>
      <c r="AT28" s="20"/>
      <c r="AV28" s="20"/>
      <c r="AW28" s="20"/>
      <c r="AX28" s="20"/>
      <c r="AY28" s="20"/>
      <c r="BA28" s="20"/>
      <c r="BD28" s="31"/>
      <c r="BE28" s="31"/>
      <c r="BF28" s="31"/>
      <c r="BG28" s="31"/>
      <c r="BI28" s="21"/>
      <c r="BJ28" s="31"/>
      <c r="BK28" s="31"/>
      <c r="BL28" s="31"/>
    </row>
    <row r="29" spans="2:64" ht="7.5" customHeight="1">
      <c r="B29" s="29"/>
      <c r="C29" s="29"/>
      <c r="D29" s="29"/>
      <c r="E29" s="29"/>
      <c r="F29" s="29"/>
      <c r="G29" s="29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U29" s="31"/>
      <c r="V29" s="31"/>
      <c r="W29" s="31"/>
      <c r="X29" s="31"/>
      <c r="Y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0"/>
      <c r="AQ29" s="31"/>
      <c r="AR29" s="20"/>
      <c r="AS29" s="20"/>
      <c r="AT29" s="20"/>
      <c r="AV29" s="20"/>
      <c r="AW29" s="20"/>
      <c r="AX29" s="20"/>
      <c r="AY29" s="20"/>
      <c r="BA29" s="20"/>
      <c r="BD29" s="31"/>
      <c r="BE29" s="31"/>
      <c r="BF29" s="31"/>
      <c r="BG29" s="31"/>
      <c r="BI29" s="21"/>
      <c r="BJ29" s="31"/>
      <c r="BK29" s="31"/>
      <c r="BL29" s="31"/>
    </row>
    <row r="30" spans="2:64" ht="23.25">
      <c r="B30" s="29"/>
      <c r="C30" s="29"/>
      <c r="D30" s="29"/>
      <c r="E30" s="54" t="s">
        <v>95</v>
      </c>
      <c r="G30" s="29"/>
      <c r="AP30" s="31"/>
      <c r="BG30" s="31"/>
      <c r="BI30" s="21"/>
    </row>
    <row r="31" spans="2:64" ht="16.5" customHeight="1">
      <c r="B31" s="29"/>
      <c r="C31" s="29"/>
      <c r="D31" s="29"/>
      <c r="E31" s="29"/>
      <c r="F31" s="40"/>
      <c r="G31" s="29"/>
      <c r="AP31" s="31"/>
      <c r="BG31" s="31"/>
      <c r="BI31" s="21"/>
    </row>
    <row r="32" spans="2:64" s="25" customFormat="1">
      <c r="B32" s="4"/>
      <c r="C32" s="4"/>
      <c r="D32" s="4"/>
      <c r="E32" s="9" t="s">
        <v>93</v>
      </c>
      <c r="F32" s="52" t="s">
        <v>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30"/>
      <c r="AP32" s="31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31"/>
      <c r="BH32" s="4"/>
      <c r="BI32" s="4"/>
      <c r="BJ32" s="4"/>
      <c r="BK32" s="4"/>
      <c r="BL32" s="4"/>
    </row>
    <row r="33" spans="2:64">
      <c r="B33" s="37"/>
      <c r="C33" s="34"/>
      <c r="D33" s="34"/>
      <c r="E33" s="48"/>
      <c r="F33" s="53"/>
      <c r="G33" s="51"/>
      <c r="AO33" s="30"/>
      <c r="AP33" s="31"/>
      <c r="BG33" s="31"/>
    </row>
    <row r="34" spans="2:64">
      <c r="B34" s="49"/>
      <c r="C34" s="34"/>
      <c r="D34" s="34"/>
      <c r="E34" s="48"/>
      <c r="F34" s="50"/>
      <c r="G34" s="51"/>
      <c r="AO34" s="30"/>
      <c r="AP34" s="31"/>
      <c r="BG34" s="31"/>
    </row>
    <row r="35" spans="2:64">
      <c r="B35" s="49"/>
      <c r="C35" s="34"/>
      <c r="D35" s="34"/>
      <c r="E35" s="48"/>
      <c r="F35" s="50"/>
      <c r="G35" s="51"/>
      <c r="U35" s="31"/>
      <c r="V35" s="31"/>
      <c r="W35" s="31"/>
      <c r="Y35" s="31"/>
      <c r="AA35" s="31"/>
      <c r="AB35" s="31"/>
      <c r="AD35" s="31"/>
      <c r="AE35" s="31"/>
      <c r="AG35" s="31"/>
      <c r="AH35" s="31"/>
      <c r="AI35" s="31"/>
      <c r="AJ35" s="31"/>
      <c r="AK35" s="31"/>
      <c r="AL35" s="31"/>
      <c r="AM35" s="31"/>
      <c r="AN35" s="31"/>
      <c r="AO35" s="30"/>
      <c r="AP35" s="31"/>
      <c r="AQ35" s="31"/>
      <c r="AS35" s="31"/>
      <c r="AT35" s="31"/>
      <c r="AU35" s="31"/>
      <c r="AV35" s="31"/>
      <c r="AW35" s="31"/>
      <c r="AX35" s="31"/>
      <c r="AY35" s="31"/>
      <c r="AZ35" s="31"/>
      <c r="BA35" s="31"/>
      <c r="BC35" s="31"/>
      <c r="BD35" s="31"/>
      <c r="BE35" s="31"/>
      <c r="BF35" s="31"/>
      <c r="BG35" s="31"/>
      <c r="BH35" s="31"/>
      <c r="BI35" s="21"/>
      <c r="BJ35" s="31"/>
      <c r="BK35" s="31"/>
      <c r="BL35" s="31"/>
    </row>
    <row r="36" spans="2:64" s="25" customFormat="1">
      <c r="B36" s="37"/>
      <c r="C36" s="34"/>
      <c r="D36" s="34"/>
      <c r="E36" s="48"/>
      <c r="F36" s="53"/>
      <c r="G36" s="5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2:64" s="25" customFormat="1">
      <c r="B37" s="37"/>
      <c r="C37" s="33"/>
      <c r="D37" s="34"/>
      <c r="E37" s="48"/>
      <c r="F37" s="53"/>
      <c r="G37" s="5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s="25" customFormat="1">
      <c r="B38" s="37"/>
      <c r="C38" s="34"/>
      <c r="D38" s="34"/>
      <c r="E38" s="48"/>
      <c r="F38" s="53"/>
      <c r="G38" s="5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s="25" customFormat="1">
      <c r="B39" s="37"/>
      <c r="C39" s="34"/>
      <c r="D39" s="34"/>
      <c r="E39" s="48"/>
      <c r="F39" s="53"/>
      <c r="G39" s="5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s="25" customFormat="1">
      <c r="B40" s="49"/>
      <c r="C40" s="34"/>
      <c r="D40" s="34"/>
      <c r="E40" s="48"/>
      <c r="F40" s="50"/>
      <c r="G40" s="5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s="25" customFormat="1">
      <c r="B41" s="49"/>
      <c r="C41" s="34"/>
      <c r="D41" s="34"/>
      <c r="E41" s="48"/>
      <c r="F41" s="50"/>
      <c r="G41" s="5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s="25" customFormat="1">
      <c r="B42" s="49"/>
      <c r="C42" s="34"/>
      <c r="D42" s="34"/>
      <c r="E42" s="48"/>
      <c r="F42" s="50"/>
      <c r="G42" s="5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s="25" customFormat="1">
      <c r="B43" s="49"/>
      <c r="C43" s="34"/>
      <c r="D43" s="34"/>
      <c r="E43" s="48"/>
      <c r="F43" s="50"/>
      <c r="G43" s="5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s="25" customFormat="1">
      <c r="B44" s="37"/>
      <c r="C44" s="34"/>
      <c r="D44" s="34"/>
      <c r="E44" s="48"/>
      <c r="F44" s="53"/>
      <c r="G44" s="5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s="25" customFormat="1">
      <c r="B45" s="37"/>
      <c r="C45" s="34"/>
      <c r="D45" s="34"/>
      <c r="E45" s="48"/>
      <c r="F45" s="53"/>
      <c r="G45" s="5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4" s="25" customFormat="1">
      <c r="B46" s="37"/>
      <c r="C46" s="34"/>
      <c r="D46" s="34"/>
      <c r="E46" s="48"/>
      <c r="F46" s="53"/>
      <c r="G46" s="5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</row>
    <row r="47" spans="2:64" s="25" customFormat="1">
      <c r="B47" s="37"/>
      <c r="C47" s="34"/>
      <c r="D47" s="34"/>
      <c r="E47" s="48"/>
      <c r="F47" s="53"/>
      <c r="G47" s="5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2:64" s="25" customFormat="1">
      <c r="B48" s="49"/>
      <c r="C48" s="34"/>
      <c r="D48" s="34"/>
      <c r="E48" s="48"/>
      <c r="F48" s="50"/>
      <c r="G48" s="5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2:64" s="25" customFormat="1">
      <c r="B49" s="49"/>
      <c r="C49" s="34"/>
      <c r="D49" s="34"/>
      <c r="E49" s="48"/>
      <c r="F49" s="50"/>
      <c r="G49" s="5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2:64" s="25" customFormat="1">
      <c r="B50" s="37"/>
      <c r="C50" s="33"/>
      <c r="D50" s="34"/>
      <c r="E50" s="48"/>
      <c r="F50" s="53"/>
      <c r="G50" s="5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</row>
    <row r="51" spans="2:64" s="25" customFormat="1">
      <c r="B51" s="37"/>
      <c r="C51" s="33"/>
      <c r="D51" s="34"/>
      <c r="E51" s="48"/>
      <c r="F51" s="53"/>
      <c r="G51" s="5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</row>
    <row r="52" spans="2:64" s="25" customFormat="1">
      <c r="B52" s="31"/>
      <c r="C52" s="31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2:64" s="25" customFormat="1">
      <c r="B53" s="31"/>
      <c r="C53" s="31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2:64" s="25" customFormat="1">
      <c r="B54" s="31"/>
      <c r="C54" s="31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2:64" s="25" customFormat="1">
      <c r="B55" s="31"/>
      <c r="C55" s="31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2:64" s="25" customFormat="1">
      <c r="B56" s="31"/>
      <c r="C56" s="31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2:64" s="25" customFormat="1">
      <c r="B57" s="31"/>
      <c r="C57" s="31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2:64" s="25" customFormat="1">
      <c r="B58" s="31"/>
      <c r="C58" s="31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2:64" s="25" customFormat="1">
      <c r="B59" s="31"/>
      <c r="C59" s="31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2:64" s="25" customFormat="1">
      <c r="B60" s="31"/>
      <c r="C60" s="31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2:64" s="25" customFormat="1">
      <c r="B61" s="31"/>
      <c r="C61" s="31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2:64" s="25" customFormat="1">
      <c r="B62" s="31"/>
      <c r="C62" s="31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2:64" s="25" customFormat="1">
      <c r="B63" s="31"/>
      <c r="C63" s="31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</row>
    <row r="64" spans="2:64" s="25" customFormat="1">
      <c r="B64" s="31"/>
      <c r="C64" s="31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</row>
    <row r="65" spans="2:64" s="25" customFormat="1">
      <c r="B65" s="31"/>
      <c r="C65" s="31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</row>
    <row r="66" spans="2:64" s="25" customFormat="1">
      <c r="B66" s="31"/>
      <c r="C66" s="31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</row>
    <row r="67" spans="2:64" s="25" customFormat="1">
      <c r="B67" s="31"/>
      <c r="C67" s="31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</row>
    <row r="68" spans="2:64" s="25" customFormat="1">
      <c r="B68" s="31"/>
      <c r="C68" s="31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</row>
    <row r="69" spans="2:64" s="25" customFormat="1">
      <c r="B69" s="31"/>
      <c r="C69" s="31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2:64" s="25" customFormat="1">
      <c r="B70" s="31"/>
      <c r="C70" s="31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2:64" s="25" customFormat="1">
      <c r="B71" s="31"/>
      <c r="C71" s="31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2:64" s="25" customFormat="1">
      <c r="B72" s="31"/>
      <c r="C72" s="31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2:64" s="25" customFormat="1">
      <c r="B73" s="31"/>
      <c r="C73" s="31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2:64" s="25" customFormat="1">
      <c r="B74" s="31"/>
      <c r="C74" s="31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2:64" s="25" customFormat="1">
      <c r="B75" s="31"/>
      <c r="C75" s="31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2:64" s="25" customFormat="1">
      <c r="B76" s="31"/>
      <c r="C76" s="31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2:64" s="25" customFormat="1">
      <c r="B77" s="31"/>
      <c r="C77" s="31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2:64" s="25" customFormat="1">
      <c r="B78" s="31"/>
      <c r="C78" s="31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2:64" s="25" customFormat="1">
      <c r="B79" s="31"/>
      <c r="C79" s="31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2:64" s="25" customFormat="1">
      <c r="B80" s="31"/>
      <c r="C80" s="31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2:64" s="25" customFormat="1">
      <c r="B81" s="31"/>
      <c r="C81" s="31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2:64" s="25" customFormat="1">
      <c r="B82" s="31"/>
      <c r="C82" s="31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2:64" s="25" customFormat="1">
      <c r="B83" s="31"/>
      <c r="C83" s="31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2:64" s="25" customFormat="1">
      <c r="B84" s="31"/>
      <c r="C84" s="31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2:64" s="25" customFormat="1">
      <c r="B85" s="31"/>
      <c r="C85" s="31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2:64" s="25" customFormat="1">
      <c r="B86" s="31"/>
      <c r="C86" s="31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2:64" s="25" customFormat="1">
      <c r="B87" s="31"/>
      <c r="C87" s="31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2:64" s="25" customFormat="1">
      <c r="B88" s="31"/>
      <c r="C88" s="31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2:64" s="25" customFormat="1">
      <c r="B89" s="31"/>
      <c r="C89" s="31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2:64" s="25" customFormat="1">
      <c r="B90" s="31"/>
      <c r="C90" s="31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2:64" s="25" customFormat="1">
      <c r="B91" s="31"/>
      <c r="C91" s="31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4" s="25" customFormat="1">
      <c r="B92" s="31"/>
      <c r="C92" s="31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2:64" s="25" customFormat="1">
      <c r="B93" s="31"/>
      <c r="C93" s="31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2:64" s="25" customFormat="1">
      <c r="B94" s="31"/>
      <c r="C94" s="31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2:64" s="25" customFormat="1">
      <c r="B95" s="31"/>
      <c r="C95" s="31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2:64" s="25" customFormat="1">
      <c r="B96" s="31"/>
      <c r="C96" s="31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4" s="25" customFormat="1">
      <c r="B97" s="31"/>
      <c r="C97" s="31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4" s="25" customFormat="1">
      <c r="B98" s="31"/>
      <c r="C98" s="31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4" s="25" customFormat="1">
      <c r="B99" s="31"/>
      <c r="C99" s="31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4" s="25" customFormat="1">
      <c r="B100" s="31"/>
      <c r="C100" s="31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4" s="25" customFormat="1">
      <c r="B101" s="31"/>
      <c r="C101" s="31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4" s="25" customFormat="1">
      <c r="B102" s="31"/>
      <c r="C102" s="31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4" s="25" customFormat="1">
      <c r="B103" s="31"/>
      <c r="C103" s="31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4" s="25" customFormat="1">
      <c r="B104" s="31"/>
      <c r="C104" s="31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4" s="25" customFormat="1">
      <c r="B105" s="31"/>
      <c r="C105" s="31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4" s="25" customFormat="1">
      <c r="B106" s="31"/>
      <c r="C106" s="31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4" s="25" customFormat="1">
      <c r="B107" s="31"/>
      <c r="C107" s="31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</row>
    <row r="108" spans="2:64" s="25" customFormat="1">
      <c r="B108" s="31"/>
      <c r="C108" s="31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</row>
    <row r="109" spans="2:64" s="25" customFormat="1">
      <c r="B109" s="31"/>
      <c r="C109" s="31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</row>
    <row r="110" spans="2:64" s="25" customFormat="1">
      <c r="B110" s="31"/>
      <c r="C110" s="31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</row>
    <row r="111" spans="2:64" s="25" customFormat="1">
      <c r="B111" s="31"/>
      <c r="C111" s="31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</row>
    <row r="112" spans="2:64" s="25" customFormat="1">
      <c r="B112" s="31"/>
      <c r="C112" s="31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</row>
    <row r="113" spans="2:64" s="25" customFormat="1">
      <c r="B113" s="31"/>
      <c r="C113" s="31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</row>
    <row r="114" spans="2:64" s="25" customFormat="1">
      <c r="B114" s="31"/>
      <c r="C114" s="31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</row>
    <row r="115" spans="2:64" s="25" customFormat="1">
      <c r="B115" s="31"/>
      <c r="C115" s="31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2:64" s="25" customFormat="1">
      <c r="B116" s="31"/>
      <c r="C116" s="31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</row>
    <row r="117" spans="2:64" s="25" customFormat="1">
      <c r="B117" s="31"/>
      <c r="C117" s="31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</row>
    <row r="118" spans="2:64" s="25" customFormat="1">
      <c r="B118" s="31"/>
      <c r="C118" s="31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2:64" s="25" customFormat="1">
      <c r="B119" s="31"/>
      <c r="C119" s="31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</row>
    <row r="120" spans="2:64" s="25" customFormat="1">
      <c r="B120" s="31"/>
      <c r="C120" s="31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</row>
    <row r="121" spans="2:64" s="25" customFormat="1">
      <c r="B121" s="31"/>
      <c r="C121" s="31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</row>
    <row r="122" spans="2:64" s="25" customFormat="1">
      <c r="B122" s="31"/>
      <c r="C122" s="31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</row>
    <row r="123" spans="2:64" s="25" customFormat="1">
      <c r="B123" s="31"/>
      <c r="C123" s="31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</row>
    <row r="124" spans="2:64" s="25" customFormat="1">
      <c r="B124" s="31"/>
      <c r="C124" s="31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</row>
    <row r="125" spans="2:64" s="25" customFormat="1">
      <c r="B125" s="31"/>
      <c r="C125" s="31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</row>
    <row r="126" spans="2:64" s="25" customFormat="1">
      <c r="B126" s="31"/>
      <c r="C126" s="31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</row>
    <row r="127" spans="2:64" s="25" customFormat="1">
      <c r="B127" s="31"/>
      <c r="C127" s="31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2:64" s="25" customFormat="1">
      <c r="B128" s="31"/>
      <c r="C128" s="31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</row>
    <row r="129" spans="2:64" s="25" customFormat="1">
      <c r="B129" s="31"/>
      <c r="C129" s="31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</row>
    <row r="130" spans="2:64" s="25" customFormat="1">
      <c r="B130" s="31"/>
      <c r="C130" s="31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2:64" s="25" customFormat="1">
      <c r="B131" s="31"/>
      <c r="C131" s="31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</row>
    <row r="132" spans="2:64" s="25" customFormat="1">
      <c r="B132" s="31"/>
      <c r="C132" s="31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</row>
    <row r="133" spans="2:64" s="25" customFormat="1">
      <c r="B133" s="31"/>
      <c r="C133" s="31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</row>
    <row r="134" spans="2:64" s="25" customFormat="1">
      <c r="B134" s="31"/>
      <c r="C134" s="31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</row>
    <row r="135" spans="2:64" s="25" customFormat="1">
      <c r="B135" s="31"/>
      <c r="C135" s="31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</row>
    <row r="136" spans="2:64" s="25" customFormat="1">
      <c r="B136" s="31"/>
      <c r="C136" s="31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</row>
    <row r="137" spans="2:64" s="25" customFormat="1">
      <c r="B137" s="31"/>
      <c r="C137" s="31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</row>
    <row r="138" spans="2:64" s="25" customFormat="1">
      <c r="B138" s="31"/>
      <c r="C138" s="31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</row>
    <row r="139" spans="2:64" s="25" customFormat="1">
      <c r="B139" s="31"/>
      <c r="C139" s="31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</row>
    <row r="140" spans="2:64" s="25" customFormat="1">
      <c r="B140" s="31"/>
      <c r="C140" s="31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</row>
    <row r="141" spans="2:64" s="25" customFormat="1">
      <c r="B141" s="31"/>
      <c r="C141" s="31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</row>
    <row r="142" spans="2:64" s="25" customFormat="1">
      <c r="B142" s="31"/>
      <c r="C142" s="31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</row>
    <row r="143" spans="2:64" s="25" customFormat="1">
      <c r="B143" s="31"/>
      <c r="C143" s="31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</row>
    <row r="144" spans="2:64" s="25" customFormat="1">
      <c r="B144" s="31"/>
      <c r="C144" s="31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</row>
    <row r="145" spans="2:64" s="25" customFormat="1">
      <c r="B145" s="31"/>
      <c r="C145" s="31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</row>
    <row r="146" spans="2:64" s="25" customFormat="1">
      <c r="B146" s="31"/>
      <c r="C146" s="31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</row>
    <row r="147" spans="2:64" s="25" customFormat="1">
      <c r="B147" s="31"/>
      <c r="C147" s="31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</row>
    <row r="148" spans="2:64" s="25" customFormat="1">
      <c r="B148" s="31"/>
      <c r="C148" s="31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</row>
    <row r="149" spans="2:64" s="25" customFormat="1">
      <c r="B149" s="31"/>
      <c r="C149" s="31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</row>
    <row r="150" spans="2:64" s="25" customFormat="1">
      <c r="B150" s="31"/>
      <c r="C150" s="31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2:64" s="25" customFormat="1">
      <c r="B151" s="31"/>
      <c r="C151" s="31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</row>
    <row r="152" spans="2:64" s="25" customFormat="1">
      <c r="B152" s="31"/>
      <c r="C152" s="31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</row>
    <row r="153" spans="2:64" s="25" customFormat="1">
      <c r="B153" s="31"/>
      <c r="C153" s="31"/>
      <c r="D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</row>
    <row r="154" spans="2:64" s="25" customFormat="1">
      <c r="B154" s="31"/>
      <c r="C154" s="31"/>
      <c r="D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BM15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/>
  <cols>
    <col min="1" max="1" width="9.140625" style="4" hidden="1" customWidth="1"/>
    <col min="2" max="2" width="12.28515625" style="31" bestFit="1" customWidth="1"/>
    <col min="3" max="3" width="8.7109375" style="31" bestFit="1" customWidth="1"/>
    <col min="4" max="4" width="29.7109375" style="4" customWidth="1"/>
    <col min="5" max="5" width="11.140625" style="4" customWidth="1"/>
    <col min="6" max="6" width="49.28515625" style="25" customWidth="1"/>
    <col min="7" max="7" width="22.7109375" style="4" customWidth="1"/>
    <col min="8" max="8" width="15.7109375" style="4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0.28515625" style="4" customWidth="1"/>
    <col min="33" max="33" width="15.5703125" style="4" customWidth="1"/>
    <col min="34" max="34" width="9.5703125" style="4" customWidth="1"/>
    <col min="35" max="35" width="10.5703125" style="4" customWidth="1"/>
    <col min="36" max="36" width="6.140625" style="4" customWidth="1"/>
    <col min="37" max="38" width="9.28515625" style="4" customWidth="1"/>
    <col min="39" max="39" width="14.140625" style="4" customWidth="1"/>
    <col min="40" max="40" width="11" style="4" customWidth="1"/>
    <col min="41" max="41" width="9.140625" style="4" customWidth="1"/>
    <col min="42" max="42" width="17.7109375" style="4" bestFit="1" customWidth="1"/>
    <col min="43" max="43" width="14.85546875" style="4" customWidth="1"/>
    <col min="44" max="44" width="17.140625" style="4" customWidth="1"/>
    <col min="45" max="45" width="7" style="4" bestFit="1" customWidth="1"/>
    <col min="46" max="46" width="17.85546875" style="4" customWidth="1"/>
    <col min="47" max="47" width="6.85546875" style="4" bestFit="1" customWidth="1"/>
    <col min="48" max="48" width="6.7109375" style="4" customWidth="1"/>
    <col min="49" max="49" width="7.5703125" style="4" bestFit="1" customWidth="1"/>
    <col min="50" max="50" width="7" style="4" bestFit="1" customWidth="1"/>
    <col min="51" max="51" width="20.140625" style="4" bestFit="1" customWidth="1"/>
    <col min="52" max="52" width="6.85546875" style="4" bestFit="1" customWidth="1"/>
    <col min="53" max="53" width="5.5703125" style="4" bestFit="1" customWidth="1"/>
    <col min="54" max="54" width="7.5703125" style="4" bestFit="1" customWidth="1"/>
    <col min="55" max="55" width="17.85546875" style="4" customWidth="1"/>
    <col min="56" max="56" width="10.42578125" style="4" bestFit="1" customWidth="1"/>
    <col min="57" max="57" width="12" style="4" bestFit="1" customWidth="1"/>
    <col min="58" max="59" width="14.42578125" style="4" bestFit="1" customWidth="1"/>
    <col min="60" max="60" width="13.28515625" style="4" bestFit="1" customWidth="1"/>
    <col min="61" max="61" width="16.28515625" style="4" bestFit="1" customWidth="1"/>
    <col min="62" max="62" width="22.28515625" style="4" customWidth="1"/>
    <col min="63" max="63" width="12.140625" style="4" hidden="1" customWidth="1"/>
    <col min="64" max="64" width="15.42578125" style="4" hidden="1" customWidth="1"/>
    <col min="65" max="65" width="12.42578125" style="4" hidden="1" customWidth="1"/>
    <col min="66" max="16384" width="9.140625" style="4"/>
  </cols>
  <sheetData>
    <row r="2" spans="1:65" ht="23.25">
      <c r="F2" s="2" t="s">
        <v>97</v>
      </c>
      <c r="H2" s="2"/>
      <c r="I2" s="3"/>
    </row>
    <row r="3" spans="1:65" ht="20.25">
      <c r="F3" s="97">
        <v>41760</v>
      </c>
    </row>
    <row r="4" spans="1:65" ht="15.75" customHeight="1">
      <c r="D4" s="26" t="s">
        <v>17</v>
      </c>
      <c r="E4" s="26"/>
      <c r="I4" s="5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Y4" s="7" t="s">
        <v>16</v>
      </c>
      <c r="Z4" s="7"/>
      <c r="AA4" s="6"/>
      <c r="AB4" s="6"/>
      <c r="AC4" s="8"/>
      <c r="AD4" s="8"/>
      <c r="AE4" s="8"/>
      <c r="AF4" s="8"/>
      <c r="AG4" s="8"/>
      <c r="AH4" s="8"/>
      <c r="AI4" s="8"/>
      <c r="AJ4" s="8"/>
      <c r="AP4" s="80" t="s">
        <v>111</v>
      </c>
      <c r="AQ4" s="119" t="s">
        <v>19</v>
      </c>
      <c r="AR4" s="119"/>
      <c r="AS4" s="120" t="s">
        <v>21</v>
      </c>
      <c r="AT4" s="120"/>
      <c r="AU4" s="120"/>
      <c r="AV4" s="120"/>
      <c r="AW4" s="120"/>
      <c r="AX4" s="121" t="s">
        <v>27</v>
      </c>
      <c r="AY4" s="121"/>
      <c r="AZ4" s="121"/>
      <c r="BA4" s="121"/>
      <c r="BB4" s="121"/>
      <c r="BC4" s="122" t="s">
        <v>33</v>
      </c>
      <c r="BD4" s="122"/>
      <c r="BE4" s="122"/>
      <c r="BF4" s="122"/>
      <c r="BG4" s="122"/>
      <c r="BH4" s="122"/>
      <c r="BI4" s="122"/>
      <c r="BJ4" s="122"/>
    </row>
    <row r="5" spans="1:65" ht="30">
      <c r="B5" s="27" t="s">
        <v>0</v>
      </c>
      <c r="C5" s="32" t="s">
        <v>105</v>
      </c>
      <c r="D5" s="27" t="s">
        <v>2</v>
      </c>
      <c r="E5" s="9" t="s">
        <v>55</v>
      </c>
      <c r="F5" s="9" t="s">
        <v>1</v>
      </c>
      <c r="G5" s="10" t="s">
        <v>3</v>
      </c>
      <c r="H5" s="10" t="s">
        <v>7</v>
      </c>
      <c r="I5" s="10" t="s">
        <v>4</v>
      </c>
      <c r="J5" s="10" t="s">
        <v>6</v>
      </c>
      <c r="K5" s="10" t="s">
        <v>5</v>
      </c>
      <c r="L5" s="10" t="s">
        <v>56</v>
      </c>
      <c r="M5" s="10" t="s">
        <v>53</v>
      </c>
      <c r="N5" s="10" t="s">
        <v>57</v>
      </c>
      <c r="O5" s="10" t="s">
        <v>58</v>
      </c>
      <c r="P5" s="10" t="s">
        <v>59</v>
      </c>
      <c r="Q5" s="10" t="s">
        <v>60</v>
      </c>
      <c r="R5" s="10" t="s">
        <v>61</v>
      </c>
      <c r="S5" s="10" t="s">
        <v>96</v>
      </c>
      <c r="T5" s="10" t="s">
        <v>61</v>
      </c>
      <c r="U5" s="11" t="s">
        <v>8</v>
      </c>
      <c r="V5" s="11" t="s">
        <v>46</v>
      </c>
      <c r="W5" s="11" t="s">
        <v>9</v>
      </c>
      <c r="X5" s="11" t="s">
        <v>35</v>
      </c>
      <c r="Y5" s="11" t="s">
        <v>10</v>
      </c>
      <c r="Z5" s="11" t="s">
        <v>47</v>
      </c>
      <c r="AA5" s="11" t="s">
        <v>11</v>
      </c>
      <c r="AB5" s="11" t="s">
        <v>52</v>
      </c>
      <c r="AC5" s="11" t="s">
        <v>12</v>
      </c>
      <c r="AD5" s="11" t="s">
        <v>51</v>
      </c>
      <c r="AE5" s="11" t="s">
        <v>48</v>
      </c>
      <c r="AF5" s="11" t="s">
        <v>14</v>
      </c>
      <c r="AG5" s="11" t="s">
        <v>36</v>
      </c>
      <c r="AH5" s="11" t="s">
        <v>49</v>
      </c>
      <c r="AI5" s="11" t="s">
        <v>50</v>
      </c>
      <c r="AJ5" s="11" t="s">
        <v>45</v>
      </c>
      <c r="AK5" s="11" t="s">
        <v>37</v>
      </c>
      <c r="AL5" s="11" t="s">
        <v>115</v>
      </c>
      <c r="AM5" s="11" t="s">
        <v>38</v>
      </c>
      <c r="AN5" s="11" t="s">
        <v>39</v>
      </c>
      <c r="AO5" s="11" t="s">
        <v>13</v>
      </c>
      <c r="AP5" s="28" t="s">
        <v>20</v>
      </c>
      <c r="AQ5" s="12" t="s">
        <v>18</v>
      </c>
      <c r="AR5" s="12" t="s">
        <v>54</v>
      </c>
      <c r="AS5" s="13" t="s">
        <v>22</v>
      </c>
      <c r="AT5" s="13" t="s">
        <v>23</v>
      </c>
      <c r="AU5" s="13" t="s">
        <v>24</v>
      </c>
      <c r="AV5" s="13" t="s">
        <v>25</v>
      </c>
      <c r="AW5" s="13" t="s">
        <v>26</v>
      </c>
      <c r="AX5" s="14" t="s">
        <v>22</v>
      </c>
      <c r="AY5" s="14" t="s">
        <v>23</v>
      </c>
      <c r="AZ5" s="14" t="s">
        <v>24</v>
      </c>
      <c r="BA5" s="14" t="s">
        <v>25</v>
      </c>
      <c r="BB5" s="14" t="s">
        <v>26</v>
      </c>
      <c r="BC5" s="15" t="s">
        <v>44</v>
      </c>
      <c r="BD5" s="16" t="s">
        <v>28</v>
      </c>
      <c r="BE5" s="16" t="s">
        <v>29</v>
      </c>
      <c r="BF5" s="16" t="s">
        <v>30</v>
      </c>
      <c r="BG5" s="16" t="s">
        <v>31</v>
      </c>
      <c r="BH5" s="16" t="s">
        <v>32</v>
      </c>
      <c r="BI5" s="16" t="s">
        <v>34</v>
      </c>
      <c r="BJ5" s="16" t="s">
        <v>43</v>
      </c>
      <c r="BK5" s="16" t="s">
        <v>40</v>
      </c>
      <c r="BL5" s="16" t="s">
        <v>41</v>
      </c>
      <c r="BM5" s="16" t="s">
        <v>42</v>
      </c>
    </row>
    <row r="6" spans="1:65">
      <c r="A6" s="99"/>
      <c r="B6" s="110" t="s">
        <v>427</v>
      </c>
      <c r="C6" s="76" t="s">
        <v>89</v>
      </c>
      <c r="D6" s="110" t="s">
        <v>363</v>
      </c>
      <c r="E6" s="101" t="s">
        <v>428</v>
      </c>
      <c r="F6" s="150" t="s">
        <v>429</v>
      </c>
      <c r="G6" s="20"/>
      <c r="H6" s="73"/>
      <c r="I6" s="73"/>
      <c r="J6" s="73"/>
      <c r="K6" s="62"/>
      <c r="L6" s="63"/>
      <c r="M6" s="70"/>
      <c r="N6" s="70"/>
      <c r="O6" s="70"/>
      <c r="P6" s="70"/>
      <c r="Q6" s="70"/>
      <c r="R6" s="70"/>
      <c r="S6" s="70"/>
      <c r="T6" s="70"/>
      <c r="U6" s="78"/>
      <c r="V6" s="78"/>
      <c r="W6" s="61"/>
      <c r="X6" s="78"/>
      <c r="Y6" s="79"/>
      <c r="Z6" s="78"/>
      <c r="AA6" s="79"/>
      <c r="AB6" s="105"/>
      <c r="AC6" s="73"/>
      <c r="AD6" s="73"/>
      <c r="AE6" s="76"/>
      <c r="AF6" s="76"/>
      <c r="AG6" s="73"/>
      <c r="AH6" s="76"/>
      <c r="AI6" s="76"/>
      <c r="AJ6" s="55"/>
      <c r="AK6" s="106"/>
      <c r="AL6" s="100"/>
      <c r="AM6" s="106"/>
      <c r="AN6" s="106"/>
      <c r="AO6" s="76"/>
      <c r="AP6" s="109">
        <v>88.14</v>
      </c>
      <c r="AQ6" s="66" t="s">
        <v>430</v>
      </c>
      <c r="AR6" s="66" t="s">
        <v>431</v>
      </c>
      <c r="AS6" s="96" t="s">
        <v>113</v>
      </c>
      <c r="AT6" s="96"/>
      <c r="AU6" s="96"/>
      <c r="AV6" s="96"/>
      <c r="AW6" s="96"/>
      <c r="AX6" s="223">
        <v>10.25</v>
      </c>
      <c r="AY6" s="223">
        <v>8</v>
      </c>
      <c r="AZ6" s="223">
        <v>10.5</v>
      </c>
      <c r="BA6" s="222">
        <f>(AZ6*AY6*AX6)/1728</f>
        <v>0.4982638888888889</v>
      </c>
      <c r="BB6" s="223">
        <v>5.97</v>
      </c>
      <c r="BC6" s="112" t="s">
        <v>65</v>
      </c>
      <c r="BD6" s="68">
        <v>1</v>
      </c>
      <c r="BE6" s="68">
        <v>22</v>
      </c>
      <c r="BF6" s="68">
        <v>4</v>
      </c>
      <c r="BG6" s="68">
        <f>BD6*BE6*BF6</f>
        <v>88</v>
      </c>
      <c r="BH6" s="68">
        <f>(BB6*BE6*BF6)+50</f>
        <v>575.36</v>
      </c>
      <c r="BI6" s="68" t="s">
        <v>63</v>
      </c>
      <c r="BJ6" s="68" t="s">
        <v>69</v>
      </c>
      <c r="BK6" s="16"/>
      <c r="BL6" s="16"/>
      <c r="BM6" s="16"/>
    </row>
    <row r="7" spans="1:65">
      <c r="A7" s="99"/>
      <c r="B7" s="110" t="s">
        <v>432</v>
      </c>
      <c r="C7" s="76" t="s">
        <v>89</v>
      </c>
      <c r="D7" s="110" t="s">
        <v>363</v>
      </c>
      <c r="E7" s="101" t="s">
        <v>428</v>
      </c>
      <c r="F7" s="151" t="s">
        <v>433</v>
      </c>
      <c r="G7" s="73"/>
      <c r="H7" s="73"/>
      <c r="I7" s="73"/>
      <c r="J7" s="73"/>
      <c r="K7" s="62"/>
      <c r="L7" s="63"/>
      <c r="M7" s="70"/>
      <c r="N7" s="70"/>
      <c r="O7" s="70"/>
      <c r="P7" s="70"/>
      <c r="Q7" s="70"/>
      <c r="R7" s="70"/>
      <c r="S7" s="70"/>
      <c r="T7" s="70"/>
      <c r="U7" s="78"/>
      <c r="V7" s="78"/>
      <c r="W7" s="61"/>
      <c r="X7" s="78"/>
      <c r="Y7" s="79"/>
      <c r="Z7" s="78"/>
      <c r="AA7" s="79"/>
      <c r="AB7" s="105"/>
      <c r="AC7" s="73"/>
      <c r="AD7" s="73"/>
      <c r="AE7" s="76"/>
      <c r="AF7" s="76"/>
      <c r="AG7" s="73"/>
      <c r="AH7" s="76"/>
      <c r="AI7" s="76"/>
      <c r="AJ7" s="55"/>
      <c r="AK7" s="106"/>
      <c r="AL7" s="100"/>
      <c r="AM7" s="106"/>
      <c r="AN7" s="106"/>
      <c r="AO7" s="76"/>
      <c r="AP7" s="109">
        <v>56.5</v>
      </c>
      <c r="AQ7" s="66" t="s">
        <v>434</v>
      </c>
      <c r="AR7" s="66" t="s">
        <v>435</v>
      </c>
      <c r="AS7" s="96" t="s">
        <v>113</v>
      </c>
      <c r="AT7" s="96"/>
      <c r="AU7" s="96"/>
      <c r="AV7" s="96"/>
      <c r="AW7" s="96"/>
      <c r="AX7" s="223">
        <v>9</v>
      </c>
      <c r="AY7" s="223">
        <v>9</v>
      </c>
      <c r="AZ7" s="223">
        <v>8.8699999999999992</v>
      </c>
      <c r="BA7" s="222">
        <f>(AZ7*AY7*AX7)/1728</f>
        <v>0.41578124999999999</v>
      </c>
      <c r="BB7" s="223">
        <v>3.16</v>
      </c>
      <c r="BC7" s="112" t="s">
        <v>65</v>
      </c>
      <c r="BD7" s="68">
        <v>1</v>
      </c>
      <c r="BE7" s="68">
        <v>20</v>
      </c>
      <c r="BF7" s="68">
        <v>5</v>
      </c>
      <c r="BG7" s="68">
        <f>BD7*BE7*BF7</f>
        <v>100</v>
      </c>
      <c r="BH7" s="68">
        <f>(BB7*BE7*BF7)+50</f>
        <v>366</v>
      </c>
      <c r="BI7" s="68" t="s">
        <v>63</v>
      </c>
      <c r="BJ7" s="68" t="s">
        <v>69</v>
      </c>
      <c r="BK7" s="16"/>
      <c r="BL7" s="16"/>
      <c r="BM7" s="16"/>
    </row>
    <row r="8" spans="1:65">
      <c r="A8" s="99"/>
      <c r="B8" s="110" t="s">
        <v>436</v>
      </c>
      <c r="C8" s="76" t="s">
        <v>89</v>
      </c>
      <c r="D8" s="110" t="s">
        <v>363</v>
      </c>
      <c r="E8" s="101" t="s">
        <v>428</v>
      </c>
      <c r="F8" s="152" t="s">
        <v>437</v>
      </c>
      <c r="G8" s="73"/>
      <c r="H8" s="73"/>
      <c r="I8" s="73"/>
      <c r="J8" s="73"/>
      <c r="K8" s="138"/>
      <c r="L8" s="153"/>
      <c r="M8" s="70"/>
      <c r="N8" s="70"/>
      <c r="O8" s="70"/>
      <c r="P8" s="70"/>
      <c r="Q8" s="70"/>
      <c r="R8" s="70"/>
      <c r="S8" s="70"/>
      <c r="T8" s="70"/>
      <c r="U8" s="78"/>
      <c r="V8" s="78"/>
      <c r="W8" s="154"/>
      <c r="X8" s="78"/>
      <c r="Y8" s="107"/>
      <c r="Z8" s="78"/>
      <c r="AA8" s="107"/>
      <c r="AB8" s="105"/>
      <c r="AC8" s="73"/>
      <c r="AD8" s="73"/>
      <c r="AE8" s="76"/>
      <c r="AF8" s="76"/>
      <c r="AG8" s="73"/>
      <c r="AH8" s="76"/>
      <c r="AI8" s="76"/>
      <c r="AJ8" s="55"/>
      <c r="AK8" s="106"/>
      <c r="AL8" s="100"/>
      <c r="AM8" s="106"/>
      <c r="AN8" s="106"/>
      <c r="AO8" s="76"/>
      <c r="AP8" s="109">
        <v>75.92</v>
      </c>
      <c r="AQ8" s="114" t="s">
        <v>438</v>
      </c>
      <c r="AR8" s="114" t="s">
        <v>439</v>
      </c>
      <c r="AS8" s="123" t="s">
        <v>113</v>
      </c>
      <c r="AT8" s="155"/>
      <c r="AU8" s="155"/>
      <c r="AV8" s="155"/>
      <c r="AW8" s="156"/>
      <c r="AX8" s="223">
        <v>8.5299999999999994</v>
      </c>
      <c r="AY8" s="223">
        <v>7.25</v>
      </c>
      <c r="AZ8" s="223">
        <v>8.7799999999999994</v>
      </c>
      <c r="BA8" s="222">
        <f>(AZ8*AY8*AX8)/1728</f>
        <v>0.31422288773148144</v>
      </c>
      <c r="BB8" s="223">
        <v>3.79</v>
      </c>
      <c r="BC8" s="115" t="s">
        <v>65</v>
      </c>
      <c r="BD8" s="68">
        <v>1</v>
      </c>
      <c r="BE8" s="68">
        <v>27</v>
      </c>
      <c r="BF8" s="68">
        <v>4</v>
      </c>
      <c r="BG8" s="68">
        <f>BD8*BE8*BF8</f>
        <v>108</v>
      </c>
      <c r="BH8" s="68">
        <f>(BB8*BE8*BF8)+50</f>
        <v>459.32</v>
      </c>
      <c r="BI8" s="68" t="s">
        <v>63</v>
      </c>
      <c r="BJ8" s="68" t="s">
        <v>69</v>
      </c>
      <c r="BK8" s="16"/>
      <c r="BL8" s="16"/>
      <c r="BM8" s="16"/>
    </row>
    <row r="9" spans="1:65">
      <c r="A9" s="99"/>
      <c r="B9" s="110" t="s">
        <v>440</v>
      </c>
      <c r="C9" s="76" t="s">
        <v>89</v>
      </c>
      <c r="D9" s="110" t="s">
        <v>302</v>
      </c>
      <c r="E9" s="101" t="s">
        <v>99</v>
      </c>
      <c r="F9" s="101" t="s">
        <v>441</v>
      </c>
      <c r="G9" s="73" t="s">
        <v>68</v>
      </c>
      <c r="H9" s="73" t="s">
        <v>442</v>
      </c>
      <c r="I9" s="73"/>
      <c r="J9" s="73"/>
      <c r="K9" s="138"/>
      <c r="L9" s="153"/>
      <c r="M9" s="70"/>
      <c r="N9" s="70"/>
      <c r="O9" s="70"/>
      <c r="P9" s="70"/>
      <c r="Q9" s="70"/>
      <c r="R9" s="70"/>
      <c r="S9" s="70"/>
      <c r="T9" s="70"/>
      <c r="U9" s="78" t="s">
        <v>443</v>
      </c>
      <c r="V9" s="78"/>
      <c r="W9" s="154"/>
      <c r="X9" s="78"/>
      <c r="Y9" s="107" t="s">
        <v>444</v>
      </c>
      <c r="Z9" s="78"/>
      <c r="AA9" s="107" t="s">
        <v>445</v>
      </c>
      <c r="AB9" s="105"/>
      <c r="AC9" s="73"/>
      <c r="AD9" s="73"/>
      <c r="AE9" s="76"/>
      <c r="AF9" s="76"/>
      <c r="AG9" s="73"/>
      <c r="AH9" s="76"/>
      <c r="AI9" s="76"/>
      <c r="AJ9" s="55"/>
      <c r="AK9" s="106"/>
      <c r="AL9" s="100"/>
      <c r="AM9" s="106"/>
      <c r="AN9" s="106"/>
      <c r="AO9" s="76">
        <v>57221</v>
      </c>
      <c r="AP9" s="109">
        <v>44.04</v>
      </c>
      <c r="AQ9" s="114" t="s">
        <v>446</v>
      </c>
      <c r="AR9" s="114" t="s">
        <v>447</v>
      </c>
      <c r="AS9" s="215">
        <v>4.3125</v>
      </c>
      <c r="AT9" s="216">
        <v>4.3129999999999997</v>
      </c>
      <c r="AU9" s="216">
        <v>6.75</v>
      </c>
      <c r="AV9" s="136">
        <f>(AU9*AT9*AS9)/1728</f>
        <v>7.2655517578124995E-2</v>
      </c>
      <c r="AW9" s="217">
        <v>2.37</v>
      </c>
      <c r="AX9" s="223">
        <v>13.680999999999999</v>
      </c>
      <c r="AY9" s="223">
        <v>9.2434999999999992</v>
      </c>
      <c r="AZ9" s="223">
        <v>7.6120000000000001</v>
      </c>
      <c r="BA9" s="222">
        <f>(AZ9*AY9*AX9)/1728</f>
        <v>0.55706943430671285</v>
      </c>
      <c r="BB9" s="223">
        <f>AW9*BD9+0.25</f>
        <v>14.47</v>
      </c>
      <c r="BC9" s="115" t="s">
        <v>65</v>
      </c>
      <c r="BD9" s="68">
        <v>6</v>
      </c>
      <c r="BE9" s="68">
        <v>13</v>
      </c>
      <c r="BF9" s="68">
        <v>6</v>
      </c>
      <c r="BG9" s="68">
        <f>BD9*BE9*BF9</f>
        <v>468</v>
      </c>
      <c r="BH9" s="68">
        <f>(BB9*BE9*BF9)+50</f>
        <v>1178.6600000000001</v>
      </c>
      <c r="BI9" s="116" t="s">
        <v>63</v>
      </c>
      <c r="BJ9" s="68" t="s">
        <v>69</v>
      </c>
      <c r="BK9" s="16"/>
      <c r="BL9" s="16"/>
      <c r="BM9" s="16"/>
    </row>
    <row r="10" spans="1:65" ht="30">
      <c r="A10" s="99"/>
      <c r="B10" s="110" t="s">
        <v>424</v>
      </c>
      <c r="C10" s="73" t="s">
        <v>89</v>
      </c>
      <c r="D10" s="110" t="s">
        <v>367</v>
      </c>
      <c r="E10" s="101" t="s">
        <v>78</v>
      </c>
      <c r="F10" s="101" t="s">
        <v>448</v>
      </c>
      <c r="G10" s="73" t="s">
        <v>79</v>
      </c>
      <c r="H10" s="73" t="s">
        <v>426</v>
      </c>
      <c r="I10" s="73" t="s">
        <v>79</v>
      </c>
      <c r="J10" s="73" t="s">
        <v>449</v>
      </c>
      <c r="K10" s="138"/>
      <c r="L10" s="153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154"/>
      <c r="X10" s="78"/>
      <c r="Y10" s="107"/>
      <c r="Z10" s="78"/>
      <c r="AA10" s="107"/>
      <c r="AB10" s="105"/>
      <c r="AC10" s="73"/>
      <c r="AD10" s="73"/>
      <c r="AE10" s="76"/>
      <c r="AF10" s="76"/>
      <c r="AG10" s="73"/>
      <c r="AH10" s="76"/>
      <c r="AI10" s="76"/>
      <c r="AJ10" s="55"/>
      <c r="AK10" s="106"/>
      <c r="AL10" s="100"/>
      <c r="AM10" s="106"/>
      <c r="AN10" s="106"/>
      <c r="AO10" s="76">
        <v>57669</v>
      </c>
      <c r="AP10" s="109">
        <v>32.590000000000003</v>
      </c>
      <c r="AQ10" s="114"/>
      <c r="AR10" s="114"/>
      <c r="AS10" s="215"/>
      <c r="AT10" s="216"/>
      <c r="AU10" s="216"/>
      <c r="AV10" s="136"/>
      <c r="AW10" s="217"/>
      <c r="AX10" s="223"/>
      <c r="AY10" s="223"/>
      <c r="AZ10" s="223"/>
      <c r="BA10" s="222"/>
      <c r="BB10" s="223"/>
      <c r="BC10" s="115"/>
      <c r="BD10" s="68"/>
      <c r="BE10" s="68"/>
      <c r="BF10" s="68"/>
      <c r="BG10" s="68"/>
      <c r="BH10" s="68"/>
      <c r="BI10" s="116"/>
      <c r="BJ10" s="68"/>
      <c r="BK10" s="16"/>
      <c r="BL10" s="16"/>
      <c r="BM10" s="16"/>
    </row>
    <row r="11" spans="1:65">
      <c r="A11" s="99"/>
      <c r="B11" s="110" t="s">
        <v>450</v>
      </c>
      <c r="C11" s="110" t="s">
        <v>98</v>
      </c>
      <c r="D11" s="110" t="s">
        <v>451</v>
      </c>
      <c r="E11" s="101" t="s">
        <v>67</v>
      </c>
      <c r="F11" s="101" t="s">
        <v>452</v>
      </c>
      <c r="G11" s="73" t="s">
        <v>119</v>
      </c>
      <c r="H11" s="73" t="s">
        <v>453</v>
      </c>
      <c r="I11" s="73"/>
      <c r="J11" s="73"/>
      <c r="K11" s="138"/>
      <c r="L11" s="153"/>
      <c r="M11" s="70"/>
      <c r="N11" s="70"/>
      <c r="O11" s="70"/>
      <c r="P11" s="70"/>
      <c r="Q11" s="70"/>
      <c r="R11" s="70"/>
      <c r="S11" s="70"/>
      <c r="T11" s="70"/>
      <c r="U11" s="78"/>
      <c r="V11" s="78"/>
      <c r="W11" s="154"/>
      <c r="X11" s="78"/>
      <c r="Y11" s="107"/>
      <c r="Z11" s="78"/>
      <c r="AA11" s="107"/>
      <c r="AB11" s="105" t="s">
        <v>454</v>
      </c>
      <c r="AC11" s="73"/>
      <c r="AD11" s="73"/>
      <c r="AE11" s="73" t="s">
        <v>455</v>
      </c>
      <c r="AF11" s="76"/>
      <c r="AG11" s="73"/>
      <c r="AH11" s="76"/>
      <c r="AI11" s="76"/>
      <c r="AJ11" s="55"/>
      <c r="AK11" s="106" t="s">
        <v>456</v>
      </c>
      <c r="AL11" s="100"/>
      <c r="AM11" s="106" t="s">
        <v>457</v>
      </c>
      <c r="AN11" s="106" t="s">
        <v>458</v>
      </c>
      <c r="AO11" s="76">
        <v>49008</v>
      </c>
      <c r="AP11" s="109">
        <v>32.61</v>
      </c>
      <c r="AQ11" s="114" t="s">
        <v>459</v>
      </c>
      <c r="AR11" s="114" t="s">
        <v>460</v>
      </c>
      <c r="AS11" s="223">
        <v>8.6560000000000006</v>
      </c>
      <c r="AT11" s="223">
        <v>2.286</v>
      </c>
      <c r="AU11" s="223">
        <v>13.942</v>
      </c>
      <c r="AV11" s="222">
        <f>(AU11*AT11*AS11)/1728</f>
        <v>0.15965216566666668</v>
      </c>
      <c r="AW11" s="223">
        <v>0.35</v>
      </c>
      <c r="AX11" s="223">
        <v>14.5</v>
      </c>
      <c r="AY11" s="223">
        <v>9.25</v>
      </c>
      <c r="AZ11" s="223">
        <v>7.5</v>
      </c>
      <c r="BA11" s="222">
        <f>(AZ11*AY11*AX11)/1728</f>
        <v>0.58213975694444442</v>
      </c>
      <c r="BB11" s="223">
        <f>AW11*BD11</f>
        <v>1.0499999999999998</v>
      </c>
      <c r="BC11" s="115" t="s">
        <v>65</v>
      </c>
      <c r="BD11" s="68">
        <v>3</v>
      </c>
      <c r="BE11" s="68">
        <v>13</v>
      </c>
      <c r="BF11" s="68">
        <v>5</v>
      </c>
      <c r="BG11" s="68">
        <f>BD11*BE11*BF11</f>
        <v>195</v>
      </c>
      <c r="BH11" s="68">
        <f>(BB11*BE11*BF11)+50</f>
        <v>118.25</v>
      </c>
      <c r="BI11" s="116" t="s">
        <v>71</v>
      </c>
      <c r="BJ11" s="68" t="s">
        <v>69</v>
      </c>
      <c r="BK11" s="16"/>
      <c r="BL11" s="16"/>
      <c r="BM11" s="16"/>
    </row>
    <row r="12" spans="1:65">
      <c r="A12" s="99"/>
      <c r="B12" s="110" t="s">
        <v>461</v>
      </c>
      <c r="C12" s="110" t="s">
        <v>98</v>
      </c>
      <c r="D12" s="110" t="s">
        <v>425</v>
      </c>
      <c r="E12" s="101" t="s">
        <v>67</v>
      </c>
      <c r="F12" s="101" t="s">
        <v>462</v>
      </c>
      <c r="G12" s="73" t="s">
        <v>75</v>
      </c>
      <c r="H12" s="73">
        <v>92234714</v>
      </c>
      <c r="I12" s="73" t="s">
        <v>123</v>
      </c>
      <c r="J12" s="73" t="s">
        <v>348</v>
      </c>
      <c r="K12" s="138"/>
      <c r="L12" s="153"/>
      <c r="M12" s="70"/>
      <c r="N12" s="70"/>
      <c r="O12" s="70"/>
      <c r="P12" s="70"/>
      <c r="Q12" s="70"/>
      <c r="R12" s="70"/>
      <c r="S12" s="70"/>
      <c r="T12" s="70"/>
      <c r="U12" s="78"/>
      <c r="V12" s="78"/>
      <c r="W12" s="154"/>
      <c r="X12" s="78"/>
      <c r="Y12" s="107"/>
      <c r="Z12" s="78"/>
      <c r="AA12" s="107"/>
      <c r="AB12" s="105" t="s">
        <v>349</v>
      </c>
      <c r="AC12" s="73"/>
      <c r="AD12" s="73"/>
      <c r="AE12" s="76"/>
      <c r="AF12" s="76"/>
      <c r="AG12" s="73"/>
      <c r="AH12" s="73" t="s">
        <v>293</v>
      </c>
      <c r="AI12" s="76"/>
      <c r="AJ12" s="55"/>
      <c r="AK12" s="106" t="s">
        <v>351</v>
      </c>
      <c r="AL12" s="106" t="s">
        <v>293</v>
      </c>
      <c r="AM12" s="106" t="s">
        <v>351</v>
      </c>
      <c r="AN12" s="106" t="s">
        <v>352</v>
      </c>
      <c r="AO12" s="76">
        <v>24014</v>
      </c>
      <c r="AP12" s="161">
        <v>21.56</v>
      </c>
      <c r="AQ12" s="114" t="s">
        <v>463</v>
      </c>
      <c r="AR12" s="114" t="s">
        <v>464</v>
      </c>
      <c r="AS12" s="96" t="s">
        <v>113</v>
      </c>
      <c r="AT12" s="96"/>
      <c r="AU12" s="96"/>
      <c r="AV12" s="96"/>
      <c r="AW12" s="96"/>
      <c r="AX12" s="223">
        <v>11.38</v>
      </c>
      <c r="AY12" s="223">
        <v>10.5</v>
      </c>
      <c r="AZ12" s="223">
        <v>6.13</v>
      </c>
      <c r="BA12" s="222">
        <f>(AZ12*AY12*AX12)/1728</f>
        <v>0.42388524305555558</v>
      </c>
      <c r="BB12" s="223">
        <f>0.72*BD12+0.25</f>
        <v>4.57</v>
      </c>
      <c r="BC12" s="115" t="s">
        <v>65</v>
      </c>
      <c r="BD12" s="68">
        <v>6</v>
      </c>
      <c r="BE12" s="68">
        <v>12</v>
      </c>
      <c r="BF12" s="68">
        <v>6</v>
      </c>
      <c r="BG12" s="68">
        <f>BD12*BE12*BF12</f>
        <v>432</v>
      </c>
      <c r="BH12" s="68">
        <f>(BB12*BE12*BF12)+50</f>
        <v>379.04</v>
      </c>
      <c r="BI12" s="116" t="s">
        <v>71</v>
      </c>
      <c r="BJ12" s="68" t="s">
        <v>69</v>
      </c>
      <c r="BK12" s="16"/>
      <c r="BL12" s="16"/>
      <c r="BM12" s="16"/>
    </row>
    <row r="13" spans="1:65">
      <c r="A13" s="99"/>
      <c r="B13" s="110" t="s">
        <v>465</v>
      </c>
      <c r="C13" s="110" t="s">
        <v>98</v>
      </c>
      <c r="D13" s="110" t="s">
        <v>451</v>
      </c>
      <c r="E13" s="101" t="s">
        <v>67</v>
      </c>
      <c r="F13" s="101" t="s">
        <v>466</v>
      </c>
      <c r="G13" s="73" t="s">
        <v>75</v>
      </c>
      <c r="H13" s="73">
        <v>20862288</v>
      </c>
      <c r="I13" s="73" t="s">
        <v>123</v>
      </c>
      <c r="J13" s="73" t="s">
        <v>467</v>
      </c>
      <c r="K13" s="138"/>
      <c r="L13" s="153"/>
      <c r="M13" s="70"/>
      <c r="N13" s="70"/>
      <c r="O13" s="70"/>
      <c r="P13" s="70"/>
      <c r="Q13" s="70"/>
      <c r="R13" s="70"/>
      <c r="S13" s="70"/>
      <c r="T13" s="70"/>
      <c r="U13" s="78" t="s">
        <v>468</v>
      </c>
      <c r="V13" s="78"/>
      <c r="W13" s="154"/>
      <c r="X13" s="78"/>
      <c r="Y13" s="107"/>
      <c r="Z13" s="78"/>
      <c r="AA13" s="107"/>
      <c r="AB13" s="105" t="s">
        <v>469</v>
      </c>
      <c r="AC13" s="73"/>
      <c r="AD13" s="73"/>
      <c r="AE13" s="73" t="s">
        <v>470</v>
      </c>
      <c r="AF13" s="76"/>
      <c r="AG13" s="73"/>
      <c r="AH13" s="76"/>
      <c r="AI13" s="76"/>
      <c r="AJ13" s="55"/>
      <c r="AK13" s="106" t="s">
        <v>471</v>
      </c>
      <c r="AL13" s="106" t="s">
        <v>472</v>
      </c>
      <c r="AM13" s="106" t="s">
        <v>473</v>
      </c>
      <c r="AN13" s="106" t="s">
        <v>474</v>
      </c>
      <c r="AO13" s="76">
        <v>49288</v>
      </c>
      <c r="AP13" s="109">
        <v>30.34</v>
      </c>
      <c r="AQ13" s="114" t="s">
        <v>475</v>
      </c>
      <c r="AR13" s="114" t="s">
        <v>476</v>
      </c>
      <c r="AS13" s="223">
        <v>7.7859999999999996</v>
      </c>
      <c r="AT13" s="223">
        <v>2.536</v>
      </c>
      <c r="AU13" s="223">
        <v>12.821999999999999</v>
      </c>
      <c r="AV13" s="222">
        <f>(AU13*AT13*AS13)/1728</f>
        <v>0.14651283872222221</v>
      </c>
      <c r="AW13" s="223">
        <v>0.56999999999999995</v>
      </c>
      <c r="AX13" s="223">
        <v>13.5</v>
      </c>
      <c r="AY13" s="223">
        <v>8.25</v>
      </c>
      <c r="AZ13" s="223">
        <v>8.5</v>
      </c>
      <c r="BA13" s="222">
        <f>(AZ13*AY13*AX13)/1728</f>
        <v>0.5478515625</v>
      </c>
      <c r="BB13" s="223">
        <f>AW13*BD13+0.25</f>
        <v>1.96</v>
      </c>
      <c r="BC13" s="115" t="s">
        <v>65</v>
      </c>
      <c r="BD13" s="68">
        <v>3</v>
      </c>
      <c r="BE13" s="68">
        <v>14</v>
      </c>
      <c r="BF13" s="68">
        <v>5</v>
      </c>
      <c r="BG13" s="68">
        <f>BD13*BE13*BF13</f>
        <v>210</v>
      </c>
      <c r="BH13" s="68">
        <f>(BB13*BE13*BF13)+50</f>
        <v>187.2</v>
      </c>
      <c r="BI13" s="116" t="s">
        <v>63</v>
      </c>
      <c r="BJ13" s="68" t="s">
        <v>69</v>
      </c>
      <c r="BK13" s="16"/>
      <c r="BL13" s="16"/>
      <c r="BM13" s="16"/>
    </row>
    <row r="14" spans="1:65">
      <c r="A14" s="99"/>
      <c r="B14" s="110" t="s">
        <v>477</v>
      </c>
      <c r="C14" s="73" t="s">
        <v>106</v>
      </c>
      <c r="D14" s="110" t="s">
        <v>451</v>
      </c>
      <c r="E14" s="101" t="s">
        <v>67</v>
      </c>
      <c r="F14" s="101" t="s">
        <v>478</v>
      </c>
      <c r="G14" s="34" t="s">
        <v>76</v>
      </c>
      <c r="H14" s="73">
        <v>8970687830</v>
      </c>
      <c r="I14" s="73"/>
      <c r="J14" s="73"/>
      <c r="K14" s="138"/>
      <c r="L14" s="153"/>
      <c r="M14" s="70"/>
      <c r="N14" s="70"/>
      <c r="O14" s="70"/>
      <c r="P14" s="70"/>
      <c r="Q14" s="70"/>
      <c r="R14" s="70"/>
      <c r="S14" s="70"/>
      <c r="T14" s="70"/>
      <c r="U14" s="78"/>
      <c r="V14" s="78"/>
      <c r="W14" s="154">
        <v>83211</v>
      </c>
      <c r="X14" s="78"/>
      <c r="Y14" s="107"/>
      <c r="Z14" s="78"/>
      <c r="AA14" s="107"/>
      <c r="AB14" s="105" t="s">
        <v>479</v>
      </c>
      <c r="AC14" s="73"/>
      <c r="AD14" s="73"/>
      <c r="AE14" s="73" t="s">
        <v>480</v>
      </c>
      <c r="AF14" s="76"/>
      <c r="AG14" s="73"/>
      <c r="AH14" s="76"/>
      <c r="AI14" s="76"/>
      <c r="AJ14" s="55">
        <v>9211</v>
      </c>
      <c r="AK14" s="106" t="s">
        <v>481</v>
      </c>
      <c r="AL14" s="100"/>
      <c r="AM14" s="106" t="s">
        <v>482</v>
      </c>
      <c r="AN14" s="106" t="s">
        <v>483</v>
      </c>
      <c r="AO14" s="76">
        <v>49211</v>
      </c>
      <c r="AP14" s="109">
        <v>19.18</v>
      </c>
      <c r="AQ14" s="114" t="s">
        <v>484</v>
      </c>
      <c r="AR14" s="114" t="s">
        <v>485</v>
      </c>
      <c r="AS14" s="215">
        <v>10.036</v>
      </c>
      <c r="AT14" s="216">
        <v>2.536</v>
      </c>
      <c r="AU14" s="216">
        <v>12.571999999999999</v>
      </c>
      <c r="AV14" s="136">
        <f>(AU14*AT14*AS14)/1728</f>
        <v>0.18516996140740738</v>
      </c>
      <c r="AW14" s="217">
        <v>0.88</v>
      </c>
      <c r="AX14" s="223">
        <v>13.25</v>
      </c>
      <c r="AY14" s="223">
        <v>11</v>
      </c>
      <c r="AZ14" s="223">
        <v>9</v>
      </c>
      <c r="BA14" s="222">
        <f>(AZ14*AY14*AX14)/1728</f>
        <v>0.75911458333333337</v>
      </c>
      <c r="BB14" s="223">
        <f>AW14*BD14+0.25</f>
        <v>2.89</v>
      </c>
      <c r="BC14" s="115" t="s">
        <v>65</v>
      </c>
      <c r="BD14" s="68">
        <v>3</v>
      </c>
      <c r="BE14" s="68">
        <v>12</v>
      </c>
      <c r="BF14" s="68">
        <v>4</v>
      </c>
      <c r="BG14" s="68">
        <f>BD14*BE14*BF14</f>
        <v>144</v>
      </c>
      <c r="BH14" s="68">
        <f>(BB14*BE14*BF14)+50</f>
        <v>188.72</v>
      </c>
      <c r="BI14" s="68" t="s">
        <v>71</v>
      </c>
      <c r="BJ14" s="68" t="s">
        <v>69</v>
      </c>
      <c r="BK14" s="16"/>
      <c r="BL14" s="16"/>
      <c r="BM14" s="16"/>
    </row>
    <row r="15" spans="1:65">
      <c r="A15" s="99"/>
      <c r="B15" s="110" t="s">
        <v>486</v>
      </c>
      <c r="C15" s="73" t="s">
        <v>106</v>
      </c>
      <c r="D15" s="110" t="s">
        <v>451</v>
      </c>
      <c r="E15" s="101" t="s">
        <v>67</v>
      </c>
      <c r="F15" s="101" t="s">
        <v>487</v>
      </c>
      <c r="G15" s="73" t="s">
        <v>488</v>
      </c>
      <c r="H15" s="73" t="s">
        <v>489</v>
      </c>
      <c r="I15" s="73"/>
      <c r="J15" s="73"/>
      <c r="K15" s="62"/>
      <c r="L15" s="63"/>
      <c r="M15" s="70"/>
      <c r="N15" s="70"/>
      <c r="O15" s="70"/>
      <c r="P15" s="70"/>
      <c r="Q15" s="70"/>
      <c r="R15" s="70"/>
      <c r="S15" s="70"/>
      <c r="T15" s="70"/>
      <c r="U15" s="78"/>
      <c r="V15" s="78"/>
      <c r="W15" s="61">
        <v>83048</v>
      </c>
      <c r="X15" s="78"/>
      <c r="Y15" s="79"/>
      <c r="Z15" s="78"/>
      <c r="AA15" s="79"/>
      <c r="AB15" s="105" t="s">
        <v>490</v>
      </c>
      <c r="AC15" s="73" t="s">
        <v>491</v>
      </c>
      <c r="AD15" s="73"/>
      <c r="AE15" s="73" t="s">
        <v>492</v>
      </c>
      <c r="AF15" s="76"/>
      <c r="AG15" s="73"/>
      <c r="AH15" s="76"/>
      <c r="AI15" s="76"/>
      <c r="AJ15" s="55">
        <v>9048</v>
      </c>
      <c r="AK15" s="106" t="s">
        <v>493</v>
      </c>
      <c r="AL15" s="100"/>
      <c r="AM15" s="106" t="s">
        <v>494</v>
      </c>
      <c r="AN15" s="106" t="s">
        <v>495</v>
      </c>
      <c r="AO15" s="76">
        <v>49048</v>
      </c>
      <c r="AP15" s="109">
        <v>18.989999999999998</v>
      </c>
      <c r="AQ15" s="114" t="s">
        <v>496</v>
      </c>
      <c r="AR15" s="114" t="s">
        <v>497</v>
      </c>
      <c r="AS15" s="223">
        <v>7.0359999999999996</v>
      </c>
      <c r="AT15" s="223">
        <v>2.6560000000000001</v>
      </c>
      <c r="AU15" s="223">
        <v>15.321999999999999</v>
      </c>
      <c r="AV15" s="222">
        <f>(AU15*AT15*AS15)/1728</f>
        <v>0.16570118770370368</v>
      </c>
      <c r="AW15" s="223">
        <v>0.45</v>
      </c>
      <c r="AX15" s="223">
        <v>15.75</v>
      </c>
      <c r="AY15" s="223">
        <v>7.5</v>
      </c>
      <c r="AZ15" s="223">
        <v>8.8800000000000008</v>
      </c>
      <c r="BA15" s="222">
        <f>(AZ15*AY15*AX15)/1728</f>
        <v>0.60703125000000002</v>
      </c>
      <c r="BB15" s="223">
        <f>AW15*BD15+0.25</f>
        <v>1.6</v>
      </c>
      <c r="BC15" s="112" t="s">
        <v>65</v>
      </c>
      <c r="BD15" s="68">
        <v>3</v>
      </c>
      <c r="BE15" s="68">
        <v>15</v>
      </c>
      <c r="BF15" s="68">
        <v>5</v>
      </c>
      <c r="BG15" s="68">
        <f>BD15*BE15*BF15</f>
        <v>225</v>
      </c>
      <c r="BH15" s="68">
        <f>(BB15*BE15*BF15)+50</f>
        <v>170</v>
      </c>
      <c r="BI15" s="68" t="s">
        <v>63</v>
      </c>
      <c r="BJ15" s="68" t="s">
        <v>69</v>
      </c>
      <c r="BK15" s="16"/>
      <c r="BL15" s="16"/>
      <c r="BM15" s="16"/>
    </row>
    <row r="16" spans="1:65">
      <c r="A16" s="99"/>
      <c r="B16" s="157"/>
      <c r="C16" s="18"/>
      <c r="D16" s="157"/>
      <c r="E16" s="158"/>
      <c r="F16" s="158"/>
      <c r="G16" s="20"/>
      <c r="H16" s="20"/>
      <c r="I16" s="20"/>
      <c r="J16" s="20"/>
      <c r="K16" s="84"/>
      <c r="L16" s="86"/>
      <c r="M16" s="10"/>
      <c r="N16" s="10"/>
      <c r="O16" s="10"/>
      <c r="P16" s="10"/>
      <c r="Q16" s="10"/>
      <c r="R16" s="10"/>
      <c r="S16" s="10"/>
      <c r="T16" s="10"/>
      <c r="U16" s="87"/>
      <c r="V16" s="87"/>
      <c r="W16" s="88"/>
      <c r="X16" s="87"/>
      <c r="Y16" s="118"/>
      <c r="Z16" s="87"/>
      <c r="AA16" s="118"/>
      <c r="AB16" s="19"/>
      <c r="AC16" s="20"/>
      <c r="AD16" s="20"/>
      <c r="AE16" s="18"/>
      <c r="AF16" s="18"/>
      <c r="AG16" s="20"/>
      <c r="AH16" s="18"/>
      <c r="AI16" s="18"/>
      <c r="AJ16" s="31"/>
      <c r="AK16" s="159"/>
      <c r="AL16" s="160"/>
      <c r="AM16" s="159"/>
      <c r="AN16" s="159"/>
      <c r="AO16" s="18"/>
      <c r="AP16" s="161"/>
      <c r="AQ16" s="22"/>
      <c r="AR16" s="22"/>
      <c r="AS16" s="23"/>
      <c r="AT16" s="23"/>
      <c r="AU16" s="23"/>
      <c r="AV16" s="93"/>
      <c r="AW16" s="23"/>
      <c r="AX16" s="23"/>
      <c r="AY16" s="23"/>
      <c r="AZ16" s="23"/>
      <c r="BA16" s="93"/>
      <c r="BB16" s="23"/>
      <c r="BC16" s="162"/>
      <c r="BD16" s="94"/>
      <c r="BE16" s="94"/>
      <c r="BF16" s="94"/>
      <c r="BG16" s="94"/>
      <c r="BH16" s="94"/>
      <c r="BI16" s="94"/>
      <c r="BJ16" s="94"/>
      <c r="BK16" s="16"/>
      <c r="BL16" s="16"/>
      <c r="BM16" s="16"/>
    </row>
    <row r="17" spans="2:65" s="31" customFormat="1">
      <c r="B17" s="29"/>
      <c r="C17" s="29"/>
      <c r="D17" s="29"/>
      <c r="E17" s="4"/>
      <c r="F17" s="29"/>
      <c r="G17" s="29"/>
      <c r="H17" s="21"/>
      <c r="I17" s="4"/>
      <c r="J17" s="4"/>
      <c r="K17" s="4"/>
      <c r="U17" s="4"/>
      <c r="AA17" s="4"/>
      <c r="AB17" s="4"/>
      <c r="AP17" s="30"/>
      <c r="AQ17" s="4"/>
      <c r="AS17" s="20"/>
      <c r="AT17" s="20"/>
      <c r="AU17" s="20"/>
      <c r="AV17" s="4"/>
      <c r="AW17" s="20"/>
      <c r="AX17" s="20"/>
      <c r="AY17" s="20"/>
      <c r="AZ17" s="20"/>
      <c r="BA17" s="4"/>
      <c r="BB17" s="20"/>
      <c r="BC17" s="4"/>
      <c r="BD17" s="4"/>
      <c r="BI17" s="4"/>
      <c r="BJ17" s="21"/>
    </row>
    <row r="18" spans="2:65" ht="7.5" customHeight="1">
      <c r="B18" s="42"/>
      <c r="C18" s="42"/>
      <c r="D18" s="42"/>
      <c r="E18" s="43"/>
      <c r="F18" s="42"/>
      <c r="G18" s="42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3"/>
      <c r="V18" s="44"/>
      <c r="W18" s="44"/>
      <c r="X18" s="44"/>
      <c r="Y18" s="44"/>
      <c r="Z18" s="44"/>
      <c r="AA18" s="43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43"/>
      <c r="AR18" s="44"/>
      <c r="AS18" s="46"/>
      <c r="AT18" s="46"/>
      <c r="AU18" s="46"/>
      <c r="AV18" s="43"/>
      <c r="AW18" s="46"/>
      <c r="AX18" s="46"/>
      <c r="AY18" s="46"/>
      <c r="AZ18" s="46"/>
      <c r="BA18" s="43"/>
      <c r="BB18" s="46"/>
      <c r="BC18" s="43"/>
      <c r="BD18" s="43"/>
      <c r="BE18" s="44"/>
      <c r="BF18" s="44"/>
      <c r="BG18" s="44"/>
      <c r="BH18" s="44"/>
      <c r="BI18" s="43"/>
      <c r="BJ18" s="47"/>
      <c r="BK18" s="44"/>
      <c r="BL18" s="31"/>
      <c r="BM18" s="31"/>
    </row>
    <row r="19" spans="2:65" ht="7.5" customHeight="1">
      <c r="B19" s="29"/>
      <c r="C19" s="29"/>
      <c r="D19" s="29"/>
      <c r="F19" s="29"/>
      <c r="G19" s="29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V19" s="31"/>
      <c r="W19" s="31"/>
      <c r="X19" s="31"/>
      <c r="Y19" s="31"/>
      <c r="Z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0"/>
      <c r="AR19" s="31"/>
      <c r="AS19" s="20"/>
      <c r="AT19" s="20"/>
      <c r="AU19" s="20"/>
      <c r="AW19" s="20"/>
      <c r="AX19" s="20"/>
      <c r="AY19" s="20"/>
      <c r="AZ19" s="20"/>
      <c r="BB19" s="20"/>
      <c r="BE19" s="31"/>
      <c r="BF19" s="31"/>
      <c r="BG19" s="31"/>
      <c r="BH19" s="31"/>
      <c r="BJ19" s="21"/>
      <c r="BK19" s="31"/>
      <c r="BL19" s="31"/>
      <c r="BM19" s="31"/>
    </row>
    <row r="20" spans="2:65" ht="23.25">
      <c r="B20" s="29"/>
      <c r="C20" s="29"/>
      <c r="D20" s="29"/>
      <c r="F20" s="41" t="s">
        <v>90</v>
      </c>
      <c r="H20" s="29"/>
      <c r="V20" s="31"/>
      <c r="W20" s="31"/>
      <c r="X20" s="31"/>
      <c r="Z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0"/>
      <c r="AR20" s="31"/>
      <c r="AS20" s="20"/>
      <c r="AT20" s="20"/>
      <c r="AU20" s="20"/>
      <c r="AW20" s="20"/>
      <c r="AX20" s="20"/>
      <c r="AY20" s="20"/>
      <c r="AZ20" s="20"/>
      <c r="BB20" s="20"/>
      <c r="BE20" s="31"/>
      <c r="BF20" s="31"/>
      <c r="BG20" s="31"/>
      <c r="BH20" s="31"/>
      <c r="BJ20" s="21"/>
      <c r="BK20" s="31"/>
      <c r="BL20" s="31"/>
      <c r="BM20" s="31"/>
    </row>
    <row r="21" spans="2:65" s="31" customFormat="1">
      <c r="B21" s="29"/>
      <c r="C21" s="29"/>
      <c r="D21" s="29"/>
      <c r="E21" s="4"/>
      <c r="F21" s="29"/>
      <c r="G21" s="29"/>
      <c r="H21" s="2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30"/>
      <c r="AQ21" s="4"/>
      <c r="AR21" s="4"/>
      <c r="AS21" s="20"/>
      <c r="AT21" s="20"/>
      <c r="AU21" s="20"/>
      <c r="AV21" s="4"/>
      <c r="AW21" s="20"/>
      <c r="AX21" s="20"/>
      <c r="AY21" s="20"/>
      <c r="AZ21" s="20"/>
      <c r="BA21" s="4"/>
      <c r="BB21" s="20"/>
      <c r="BC21" s="4"/>
      <c r="BD21" s="4"/>
      <c r="BE21" s="4"/>
      <c r="BF21" s="4"/>
      <c r="BI21" s="4"/>
      <c r="BJ21" s="21"/>
      <c r="BK21" s="4"/>
      <c r="BL21" s="4"/>
      <c r="BM21" s="4"/>
    </row>
    <row r="22" spans="2:65">
      <c r="B22" s="29"/>
      <c r="C22" s="29"/>
      <c r="D22" s="29"/>
      <c r="F22" s="9" t="s">
        <v>91</v>
      </c>
      <c r="G22" s="11" t="s">
        <v>366</v>
      </c>
      <c r="H22" s="11" t="s">
        <v>92</v>
      </c>
      <c r="AP22" s="30"/>
      <c r="AS22" s="20"/>
      <c r="AT22" s="20"/>
      <c r="AU22" s="20"/>
      <c r="AW22" s="20"/>
      <c r="AX22" s="20"/>
      <c r="AY22" s="20"/>
      <c r="AZ22" s="20"/>
      <c r="BB22" s="20"/>
      <c r="BG22" s="31"/>
      <c r="BH22" s="31"/>
      <c r="BJ22" s="21"/>
    </row>
    <row r="23" spans="2:65">
      <c r="B23" s="33" t="s">
        <v>104</v>
      </c>
      <c r="C23" s="33" t="s">
        <v>98</v>
      </c>
      <c r="D23" s="72" t="s">
        <v>103</v>
      </c>
      <c r="E23" s="225" t="s">
        <v>78</v>
      </c>
      <c r="F23" s="117">
        <v>41761</v>
      </c>
      <c r="G23" s="109"/>
      <c r="H23" s="109">
        <v>6.48</v>
      </c>
      <c r="AP23" s="30"/>
      <c r="AS23" s="20"/>
      <c r="AT23" s="20"/>
      <c r="AU23" s="20"/>
      <c r="AW23" s="20"/>
      <c r="AX23" s="20"/>
      <c r="AY23" s="20"/>
      <c r="AZ23" s="20"/>
      <c r="BB23" s="20"/>
      <c r="BG23" s="31"/>
      <c r="BH23" s="31"/>
      <c r="BJ23" s="21"/>
    </row>
    <row r="24" spans="2:65">
      <c r="B24" s="33" t="s">
        <v>498</v>
      </c>
      <c r="C24" s="33" t="s">
        <v>89</v>
      </c>
      <c r="D24" s="72" t="s">
        <v>101</v>
      </c>
      <c r="E24" s="77" t="s">
        <v>100</v>
      </c>
      <c r="F24" s="117">
        <v>41744</v>
      </c>
      <c r="G24" s="109">
        <v>137.25</v>
      </c>
      <c r="H24" s="109">
        <v>68.61</v>
      </c>
      <c r="AP24" s="30"/>
      <c r="AS24" s="20"/>
      <c r="AT24" s="20"/>
      <c r="AU24" s="20"/>
      <c r="AW24" s="20"/>
      <c r="AX24" s="20"/>
      <c r="AY24" s="20"/>
      <c r="AZ24" s="20"/>
      <c r="BB24" s="20"/>
      <c r="BG24" s="31"/>
      <c r="BH24" s="31"/>
      <c r="BJ24" s="21"/>
    </row>
    <row r="25" spans="2:65">
      <c r="B25" s="33" t="s">
        <v>499</v>
      </c>
      <c r="C25" s="33" t="s">
        <v>89</v>
      </c>
      <c r="D25" s="33" t="s">
        <v>102</v>
      </c>
      <c r="E25" s="34" t="s">
        <v>70</v>
      </c>
      <c r="F25" s="117">
        <v>41744</v>
      </c>
      <c r="G25" s="109">
        <v>129.6</v>
      </c>
      <c r="H25" s="109">
        <v>104.76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31"/>
      <c r="W25" s="31"/>
      <c r="X25" s="31"/>
      <c r="Y25" s="31"/>
      <c r="Z25" s="31"/>
      <c r="AE25" s="31"/>
      <c r="AF25" s="31"/>
      <c r="AG25" s="31"/>
      <c r="AH25" s="31"/>
      <c r="AI25" s="31"/>
      <c r="AJ25" s="31"/>
      <c r="AM25" s="31"/>
      <c r="AN25" s="31"/>
      <c r="AO25" s="31"/>
      <c r="AP25" s="30"/>
      <c r="AR25" s="31"/>
      <c r="AS25" s="20"/>
      <c r="AT25" s="20"/>
      <c r="AU25" s="20"/>
      <c r="AW25" s="20"/>
      <c r="AX25" s="20"/>
      <c r="AY25" s="20"/>
      <c r="AZ25" s="20"/>
      <c r="BB25" s="20"/>
      <c r="BE25" s="31"/>
      <c r="BF25" s="31"/>
      <c r="BG25" s="31"/>
      <c r="BH25" s="31"/>
      <c r="BJ25" s="21"/>
      <c r="BK25" s="31"/>
      <c r="BL25" s="31"/>
      <c r="BM25" s="31"/>
    </row>
    <row r="26" spans="2:65">
      <c r="B26" s="29"/>
      <c r="C26" s="29"/>
      <c r="D26" s="29"/>
      <c r="F26" s="29"/>
      <c r="G26" s="29"/>
      <c r="H26" s="29"/>
      <c r="AQ26" s="31"/>
      <c r="BH26" s="31"/>
      <c r="BJ26" s="21"/>
    </row>
    <row r="27" spans="2:65" ht="7.5" customHeight="1">
      <c r="B27" s="42"/>
      <c r="C27" s="42"/>
      <c r="D27" s="42"/>
      <c r="E27" s="43"/>
      <c r="F27" s="42"/>
      <c r="G27" s="42"/>
      <c r="H27" s="4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V27" s="31"/>
      <c r="W27" s="31"/>
      <c r="X27" s="31"/>
      <c r="Y27" s="31"/>
      <c r="Z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0"/>
      <c r="AR27" s="31"/>
      <c r="AS27" s="20"/>
      <c r="AT27" s="20"/>
      <c r="AU27" s="20"/>
      <c r="AW27" s="20"/>
      <c r="AX27" s="20"/>
      <c r="AY27" s="20"/>
      <c r="AZ27" s="20"/>
      <c r="BB27" s="20"/>
      <c r="BE27" s="31"/>
      <c r="BF27" s="31"/>
      <c r="BG27" s="31"/>
      <c r="BH27" s="31"/>
      <c r="BJ27" s="21"/>
      <c r="BK27" s="31"/>
      <c r="BL27" s="31"/>
      <c r="BM27" s="31"/>
    </row>
    <row r="28" spans="2:65" ht="7.5" customHeight="1">
      <c r="B28" s="29"/>
      <c r="C28" s="29"/>
      <c r="D28" s="29"/>
      <c r="F28" s="29"/>
      <c r="G28" s="29"/>
      <c r="H28" s="2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V28" s="31"/>
      <c r="W28" s="31"/>
      <c r="X28" s="31"/>
      <c r="Y28" s="31"/>
      <c r="Z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0"/>
      <c r="AR28" s="31"/>
      <c r="AS28" s="20"/>
      <c r="AT28" s="20"/>
      <c r="AU28" s="20"/>
      <c r="AW28" s="20"/>
      <c r="AX28" s="20"/>
      <c r="AY28" s="20"/>
      <c r="AZ28" s="20"/>
      <c r="BB28" s="20"/>
      <c r="BE28" s="31"/>
      <c r="BF28" s="31"/>
      <c r="BG28" s="31"/>
      <c r="BH28" s="31"/>
      <c r="BJ28" s="21"/>
      <c r="BK28" s="31"/>
      <c r="BL28" s="31"/>
      <c r="BM28" s="31"/>
    </row>
    <row r="29" spans="2:65" ht="23.25">
      <c r="B29" s="29"/>
      <c r="C29" s="29"/>
      <c r="D29" s="29"/>
      <c r="F29" s="54" t="s">
        <v>95</v>
      </c>
      <c r="H29" s="29"/>
      <c r="AQ29" s="31"/>
      <c r="BH29" s="31"/>
      <c r="BJ29" s="21"/>
    </row>
    <row r="30" spans="2:65" ht="16.5" customHeight="1">
      <c r="B30" s="29"/>
      <c r="C30" s="29"/>
      <c r="D30" s="29"/>
      <c r="F30" s="29"/>
      <c r="G30" s="40"/>
      <c r="H30" s="29"/>
      <c r="AQ30" s="31"/>
      <c r="BH30" s="31"/>
      <c r="BJ30" s="21"/>
    </row>
    <row r="31" spans="2:65" s="25" customFormat="1">
      <c r="B31" s="4"/>
      <c r="C31" s="4"/>
      <c r="D31" s="4"/>
      <c r="E31" s="4"/>
      <c r="F31" s="9" t="s">
        <v>93</v>
      </c>
      <c r="G31" s="52" t="s">
        <v>94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30"/>
      <c r="AQ31" s="31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31"/>
      <c r="BI31" s="4"/>
      <c r="BJ31" s="4"/>
      <c r="BK31" s="4"/>
      <c r="BL31" s="4"/>
      <c r="BM31" s="4"/>
    </row>
    <row r="32" spans="2:65">
      <c r="B32" s="37"/>
      <c r="C32" s="34"/>
      <c r="D32" s="34"/>
      <c r="E32" s="34"/>
      <c r="F32" s="48"/>
      <c r="G32" s="53"/>
      <c r="H32" s="51"/>
      <c r="AP32" s="30"/>
      <c r="AQ32" s="31"/>
      <c r="BH32" s="31"/>
    </row>
    <row r="33" spans="2:65">
      <c r="B33" s="49"/>
      <c r="C33" s="34"/>
      <c r="D33" s="34"/>
      <c r="E33" s="34"/>
      <c r="F33" s="48"/>
      <c r="G33" s="50"/>
      <c r="H33" s="51"/>
      <c r="AP33" s="30"/>
      <c r="AQ33" s="31"/>
      <c r="BH33" s="31"/>
    </row>
    <row r="34" spans="2:65">
      <c r="B34" s="49"/>
      <c r="C34" s="34"/>
      <c r="D34" s="34"/>
      <c r="E34" s="34"/>
      <c r="F34" s="48"/>
      <c r="G34" s="50"/>
      <c r="H34" s="51"/>
      <c r="V34" s="31"/>
      <c r="W34" s="31"/>
      <c r="X34" s="31"/>
      <c r="Z34" s="31"/>
      <c r="AB34" s="31"/>
      <c r="AC34" s="31"/>
      <c r="AE34" s="31"/>
      <c r="AF34" s="31"/>
      <c r="AH34" s="31"/>
      <c r="AI34" s="31"/>
      <c r="AJ34" s="31"/>
      <c r="AK34" s="31"/>
      <c r="AL34" s="31"/>
      <c r="AM34" s="31"/>
      <c r="AN34" s="31"/>
      <c r="AO34" s="31"/>
      <c r="AP34" s="30"/>
      <c r="AQ34" s="31"/>
      <c r="AR34" s="31"/>
      <c r="AT34" s="31"/>
      <c r="AU34" s="31"/>
      <c r="AV34" s="31"/>
      <c r="AW34" s="31"/>
      <c r="AX34" s="31"/>
      <c r="AY34" s="31"/>
      <c r="AZ34" s="31"/>
      <c r="BA34" s="31"/>
      <c r="BB34" s="31"/>
      <c r="BD34" s="31"/>
      <c r="BE34" s="31"/>
      <c r="BF34" s="31"/>
      <c r="BG34" s="31"/>
      <c r="BH34" s="31"/>
      <c r="BI34" s="31"/>
      <c r="BJ34" s="21"/>
      <c r="BK34" s="31"/>
      <c r="BL34" s="31"/>
      <c r="BM34" s="31"/>
    </row>
    <row r="35" spans="2:65" s="25" customFormat="1">
      <c r="B35" s="37"/>
      <c r="C35" s="34"/>
      <c r="D35" s="34"/>
      <c r="E35" s="34"/>
      <c r="F35" s="48"/>
      <c r="G35" s="53"/>
      <c r="H35" s="5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s="25" customFormat="1">
      <c r="B36" s="37"/>
      <c r="C36" s="33"/>
      <c r="D36" s="34"/>
      <c r="E36" s="34"/>
      <c r="F36" s="48"/>
      <c r="G36" s="53"/>
      <c r="H36" s="5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5" s="25" customFormat="1">
      <c r="B37" s="37"/>
      <c r="C37" s="34"/>
      <c r="D37" s="34"/>
      <c r="E37" s="34"/>
      <c r="F37" s="48"/>
      <c r="G37" s="53"/>
      <c r="H37" s="5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s="25" customFormat="1">
      <c r="B38" s="37"/>
      <c r="C38" s="34"/>
      <c r="D38" s="34"/>
      <c r="E38" s="34"/>
      <c r="F38" s="48"/>
      <c r="G38" s="53"/>
      <c r="H38" s="5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2:65" s="25" customFormat="1">
      <c r="B39" s="49"/>
      <c r="C39" s="34"/>
      <c r="D39" s="34"/>
      <c r="E39" s="34"/>
      <c r="F39" s="48"/>
      <c r="G39" s="50"/>
      <c r="H39" s="5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2:65" s="25" customFormat="1">
      <c r="B40" s="49"/>
      <c r="C40" s="34"/>
      <c r="D40" s="34"/>
      <c r="E40" s="34"/>
      <c r="F40" s="48"/>
      <c r="G40" s="50"/>
      <c r="H40" s="5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2:65" s="25" customFormat="1">
      <c r="B41" s="49"/>
      <c r="C41" s="34"/>
      <c r="D41" s="34"/>
      <c r="E41" s="34"/>
      <c r="F41" s="48"/>
      <c r="G41" s="50"/>
      <c r="H41" s="5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2:65" s="25" customFormat="1">
      <c r="B42" s="49"/>
      <c r="C42" s="34"/>
      <c r="D42" s="34"/>
      <c r="E42" s="34"/>
      <c r="F42" s="48"/>
      <c r="G42" s="50"/>
      <c r="H42" s="5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2:65" s="25" customFormat="1">
      <c r="B43" s="37"/>
      <c r="C43" s="34"/>
      <c r="D43" s="34"/>
      <c r="E43" s="34"/>
      <c r="F43" s="48"/>
      <c r="G43" s="53"/>
      <c r="H43" s="5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2:65" s="25" customFormat="1">
      <c r="B44" s="37"/>
      <c r="C44" s="34"/>
      <c r="D44" s="34"/>
      <c r="E44" s="34"/>
      <c r="F44" s="48"/>
      <c r="G44" s="53"/>
      <c r="H44" s="5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2:65" s="25" customFormat="1">
      <c r="B45" s="37"/>
      <c r="C45" s="34"/>
      <c r="D45" s="34"/>
      <c r="E45" s="34"/>
      <c r="F45" s="48"/>
      <c r="G45" s="53"/>
      <c r="H45" s="5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2:65" s="25" customFormat="1">
      <c r="B46" s="37"/>
      <c r="C46" s="34"/>
      <c r="D46" s="34"/>
      <c r="E46" s="34"/>
      <c r="F46" s="48"/>
      <c r="G46" s="53"/>
      <c r="H46" s="5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2:65" s="25" customFormat="1">
      <c r="B47" s="49"/>
      <c r="C47" s="34"/>
      <c r="D47" s="34"/>
      <c r="E47" s="34"/>
      <c r="F47" s="48"/>
      <c r="G47" s="50"/>
      <c r="H47" s="5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2:65" s="25" customFormat="1">
      <c r="B48" s="49"/>
      <c r="C48" s="34"/>
      <c r="D48" s="34"/>
      <c r="E48" s="34"/>
      <c r="F48" s="48"/>
      <c r="G48" s="50"/>
      <c r="H48" s="5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2:65" s="25" customFormat="1">
      <c r="B49" s="37"/>
      <c r="C49" s="33"/>
      <c r="D49" s="34"/>
      <c r="E49" s="34"/>
      <c r="F49" s="48"/>
      <c r="G49" s="53"/>
      <c r="H49" s="5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2:65" s="25" customFormat="1">
      <c r="B50" s="37"/>
      <c r="C50" s="33"/>
      <c r="D50" s="34"/>
      <c r="E50" s="34"/>
      <c r="F50" s="48"/>
      <c r="G50" s="53"/>
      <c r="H50" s="5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2:65" s="25" customFormat="1">
      <c r="B51" s="31"/>
      <c r="C51" s="31"/>
      <c r="D51" s="4"/>
      <c r="E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2:65" s="25" customFormat="1">
      <c r="B52" s="31"/>
      <c r="C52" s="31"/>
      <c r="D52" s="4"/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2:65" s="25" customFormat="1">
      <c r="B53" s="31"/>
      <c r="C53" s="31"/>
      <c r="D53" s="4"/>
      <c r="E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2:65" s="25" customFormat="1">
      <c r="B54" s="31"/>
      <c r="C54" s="31"/>
      <c r="D54" s="4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65" s="25" customFormat="1">
      <c r="B55" s="31"/>
      <c r="C55" s="31"/>
      <c r="D55" s="4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2:65" s="25" customFormat="1">
      <c r="B56" s="31"/>
      <c r="C56" s="31"/>
      <c r="D56" s="4"/>
      <c r="E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2:65" s="25" customFormat="1">
      <c r="B57" s="31"/>
      <c r="C57" s="31"/>
      <c r="D57" s="4"/>
      <c r="E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2:65" s="25" customFormat="1">
      <c r="B58" s="31"/>
      <c r="C58" s="31"/>
      <c r="D58" s="4"/>
      <c r="E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2:65" s="25" customFormat="1">
      <c r="B59" s="31"/>
      <c r="C59" s="31"/>
      <c r="D59" s="4"/>
      <c r="E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s="25" customFormat="1">
      <c r="B60" s="31"/>
      <c r="C60" s="31"/>
      <c r="D60" s="4"/>
      <c r="E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2:65" s="25" customFormat="1">
      <c r="B61" s="31"/>
      <c r="C61" s="31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2:65" s="25" customFormat="1">
      <c r="B62" s="31"/>
      <c r="C62" s="31"/>
      <c r="D62" s="4"/>
      <c r="E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2:65" s="25" customFormat="1">
      <c r="B63" s="31"/>
      <c r="C63" s="31"/>
      <c r="D63" s="4"/>
      <c r="E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2:65" s="25" customFormat="1">
      <c r="B64" s="31"/>
      <c r="C64" s="31"/>
      <c r="D64" s="4"/>
      <c r="E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2:65" s="25" customFormat="1">
      <c r="B65" s="31"/>
      <c r="C65" s="31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2:65" s="25" customFormat="1">
      <c r="B66" s="31"/>
      <c r="C66" s="31"/>
      <c r="D66" s="4"/>
      <c r="E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2:65" s="25" customFormat="1">
      <c r="B67" s="31"/>
      <c r="C67" s="31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2:65" s="25" customFormat="1">
      <c r="B68" s="31"/>
      <c r="C68" s="31"/>
      <c r="D68" s="4"/>
      <c r="E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2:65" s="25" customFormat="1">
      <c r="B69" s="31"/>
      <c r="C69" s="31"/>
      <c r="D69" s="4"/>
      <c r="E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2:65" s="25" customFormat="1">
      <c r="B70" s="31"/>
      <c r="C70" s="31"/>
      <c r="D70" s="4"/>
      <c r="E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2:65" s="25" customFormat="1">
      <c r="B71" s="31"/>
      <c r="C71" s="31"/>
      <c r="D71" s="4"/>
      <c r="E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2:65" s="25" customFormat="1">
      <c r="B72" s="31"/>
      <c r="C72" s="31"/>
      <c r="D72" s="4"/>
      <c r="E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2:65" s="25" customFormat="1">
      <c r="B73" s="31"/>
      <c r="C73" s="31"/>
      <c r="D73" s="4"/>
      <c r="E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2:65" s="25" customFormat="1">
      <c r="B74" s="31"/>
      <c r="C74" s="31"/>
      <c r="D74" s="4"/>
      <c r="E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2:65" s="25" customFormat="1">
      <c r="B75" s="31"/>
      <c r="C75" s="31"/>
      <c r="D75" s="4"/>
      <c r="E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2:65" s="25" customFormat="1">
      <c r="B76" s="31"/>
      <c r="C76" s="31"/>
      <c r="D76" s="4"/>
      <c r="E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</row>
    <row r="77" spans="2:65" s="25" customFormat="1">
      <c r="B77" s="31"/>
      <c r="C77" s="31"/>
      <c r="D77" s="4"/>
      <c r="E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2:65" s="25" customFormat="1">
      <c r="B78" s="31"/>
      <c r="C78" s="31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2:65" s="25" customFormat="1">
      <c r="B79" s="31"/>
      <c r="C79" s="31"/>
      <c r="D79" s="4"/>
      <c r="E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2:65" s="25" customFormat="1">
      <c r="B80" s="31"/>
      <c r="C80" s="31"/>
      <c r="D80" s="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2:65" s="25" customFormat="1">
      <c r="B81" s="31"/>
      <c r="C81" s="31"/>
      <c r="D81" s="4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2:65" s="25" customFormat="1">
      <c r="B82" s="31"/>
      <c r="C82" s="31"/>
      <c r="D82" s="4"/>
      <c r="E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</row>
    <row r="83" spans="2:65" s="25" customFormat="1">
      <c r="B83" s="31"/>
      <c r="C83" s="31"/>
      <c r="D83" s="4"/>
      <c r="E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2:65" s="25" customFormat="1">
      <c r="B84" s="31"/>
      <c r="C84" s="31"/>
      <c r="D84" s="4"/>
      <c r="E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2:65" s="25" customFormat="1">
      <c r="B85" s="31"/>
      <c r="C85" s="31"/>
      <c r="D85" s="4"/>
      <c r="E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spans="2:65" s="25" customFormat="1">
      <c r="B86" s="31"/>
      <c r="C86" s="31"/>
      <c r="D86" s="4"/>
      <c r="E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2:65" s="25" customFormat="1">
      <c r="B87" s="31"/>
      <c r="C87" s="31"/>
      <c r="D87" s="4"/>
      <c r="E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2:65" s="25" customFormat="1">
      <c r="B88" s="31"/>
      <c r="C88" s="31"/>
      <c r="D88" s="4"/>
      <c r="E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</row>
    <row r="89" spans="2:65" s="25" customFormat="1">
      <c r="B89" s="31"/>
      <c r="C89" s="31"/>
      <c r="D89" s="4"/>
      <c r="E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2:65" s="25" customFormat="1">
      <c r="B90" s="31"/>
      <c r="C90" s="31"/>
      <c r="D90" s="4"/>
      <c r="E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2:65" s="25" customFormat="1">
      <c r="B91" s="31"/>
      <c r="C91" s="31"/>
      <c r="D91" s="4"/>
      <c r="E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</row>
    <row r="92" spans="2:65" s="25" customFormat="1">
      <c r="B92" s="31"/>
      <c r="C92" s="31"/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2:65" s="25" customFormat="1">
      <c r="B93" s="31"/>
      <c r="C93" s="31"/>
      <c r="D93" s="4"/>
      <c r="E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2:65" s="25" customFormat="1">
      <c r="B94" s="31"/>
      <c r="C94" s="31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</row>
    <row r="95" spans="2:65" s="25" customFormat="1">
      <c r="B95" s="31"/>
      <c r="C95" s="31"/>
      <c r="D95" s="4"/>
      <c r="E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2:65" s="25" customFormat="1">
      <c r="B96" s="31"/>
      <c r="C96" s="31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</row>
    <row r="97" spans="2:65" s="25" customFormat="1">
      <c r="B97" s="31"/>
      <c r="C97" s="31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</row>
    <row r="98" spans="2:65" s="25" customFormat="1">
      <c r="B98" s="31"/>
      <c r="C98" s="31"/>
      <c r="D98" s="4"/>
      <c r="E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</row>
    <row r="99" spans="2:65" s="25" customFormat="1">
      <c r="B99" s="31"/>
      <c r="C99" s="31"/>
      <c r="D99" s="4"/>
      <c r="E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2:65" s="25" customFormat="1">
      <c r="B100" s="31"/>
      <c r="C100" s="31"/>
      <c r="D100" s="4"/>
      <c r="E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</row>
    <row r="101" spans="2:65" s="25" customFormat="1">
      <c r="B101" s="31"/>
      <c r="C101" s="31"/>
      <c r="D101" s="4"/>
      <c r="E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</row>
    <row r="102" spans="2:65" s="25" customFormat="1">
      <c r="B102" s="31"/>
      <c r="C102" s="31"/>
      <c r="D102" s="4"/>
      <c r="E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</row>
    <row r="103" spans="2:65" s="25" customFormat="1">
      <c r="B103" s="31"/>
      <c r="C103" s="31"/>
      <c r="D103" s="4"/>
      <c r="E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2:65" s="25" customFormat="1">
      <c r="B104" s="31"/>
      <c r="C104" s="31"/>
      <c r="D104" s="4"/>
      <c r="E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</row>
    <row r="105" spans="2:65" s="25" customFormat="1">
      <c r="B105" s="31"/>
      <c r="C105" s="31"/>
      <c r="D105" s="4"/>
      <c r="E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2:65" s="25" customFormat="1">
      <c r="B106" s="31"/>
      <c r="C106" s="31"/>
      <c r="D106" s="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</row>
    <row r="107" spans="2:65" s="25" customFormat="1">
      <c r="B107" s="31"/>
      <c r="C107" s="31"/>
      <c r="D107" s="4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2:65" s="25" customFormat="1">
      <c r="B108" s="31"/>
      <c r="C108" s="31"/>
      <c r="D108" s="4"/>
      <c r="E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2:65" s="25" customFormat="1">
      <c r="B109" s="31"/>
      <c r="C109" s="31"/>
      <c r="D109" s="4"/>
      <c r="E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2:65" s="25" customFormat="1">
      <c r="B110" s="31"/>
      <c r="C110" s="31"/>
      <c r="D110" s="4"/>
      <c r="E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</row>
    <row r="111" spans="2:65" s="25" customFormat="1">
      <c r="B111" s="31"/>
      <c r="C111" s="31"/>
      <c r="D111" s="4"/>
      <c r="E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2:65" s="25" customFormat="1">
      <c r="B112" s="31"/>
      <c r="C112" s="31"/>
      <c r="D112" s="4"/>
      <c r="E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2:65" s="25" customFormat="1">
      <c r="B113" s="31"/>
      <c r="C113" s="31"/>
      <c r="D113" s="4"/>
      <c r="E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2:65" s="25" customFormat="1">
      <c r="B114" s="31"/>
      <c r="C114" s="31"/>
      <c r="D114" s="4"/>
      <c r="E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</row>
    <row r="115" spans="2:65" s="25" customFormat="1">
      <c r="B115" s="31"/>
      <c r="C115" s="31"/>
      <c r="D115" s="4"/>
      <c r="E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2:65" s="25" customFormat="1">
      <c r="B116" s="31"/>
      <c r="C116" s="31"/>
      <c r="D116" s="4"/>
      <c r="E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2:65" s="25" customFormat="1">
      <c r="B117" s="31"/>
      <c r="C117" s="31"/>
      <c r="D117" s="4"/>
      <c r="E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2:65" s="25" customFormat="1">
      <c r="B118" s="31"/>
      <c r="C118" s="31"/>
      <c r="D118" s="4"/>
      <c r="E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2:65" s="25" customFormat="1">
      <c r="B119" s="31"/>
      <c r="C119" s="31"/>
      <c r="D119" s="4"/>
      <c r="E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2:65" s="25" customFormat="1">
      <c r="B120" s="31"/>
      <c r="C120" s="31"/>
      <c r="D120" s="4"/>
      <c r="E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2:65" s="25" customFormat="1">
      <c r="B121" s="31"/>
      <c r="C121" s="31"/>
      <c r="D121" s="4"/>
      <c r="E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2:65" s="25" customFormat="1">
      <c r="B122" s="31"/>
      <c r="C122" s="31"/>
      <c r="D122" s="4"/>
      <c r="E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2:65" s="25" customFormat="1">
      <c r="B123" s="31"/>
      <c r="C123" s="31"/>
      <c r="D123" s="4"/>
      <c r="E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2:65" s="25" customFormat="1">
      <c r="B124" s="31"/>
      <c r="C124" s="31"/>
      <c r="D124" s="4"/>
      <c r="E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2:65" s="25" customFormat="1">
      <c r="B125" s="31"/>
      <c r="C125" s="31"/>
      <c r="D125" s="4"/>
      <c r="E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2:65" s="25" customFormat="1">
      <c r="B126" s="31"/>
      <c r="C126" s="31"/>
      <c r="D126" s="4"/>
      <c r="E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2:65" s="25" customFormat="1">
      <c r="B127" s="31"/>
      <c r="C127" s="31"/>
      <c r="D127" s="4"/>
      <c r="E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</row>
    <row r="128" spans="2:65" s="25" customFormat="1">
      <c r="B128" s="31"/>
      <c r="C128" s="31"/>
      <c r="D128" s="4"/>
      <c r="E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2:65" s="25" customFormat="1">
      <c r="B129" s="31"/>
      <c r="C129" s="31"/>
      <c r="D129" s="4"/>
      <c r="E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2:65" s="25" customFormat="1">
      <c r="B130" s="31"/>
      <c r="C130" s="31"/>
      <c r="D130" s="4"/>
      <c r="E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2:65" s="25" customFormat="1">
      <c r="B131" s="31"/>
      <c r="C131" s="31"/>
      <c r="D131" s="4"/>
      <c r="E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2:65" s="25" customFormat="1">
      <c r="B132" s="31"/>
      <c r="C132" s="31"/>
      <c r="D132" s="4"/>
      <c r="E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2:65" s="25" customFormat="1">
      <c r="B133" s="31"/>
      <c r="C133" s="31"/>
      <c r="D133" s="4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2:65" s="25" customFormat="1">
      <c r="B134" s="31"/>
      <c r="C134" s="31"/>
      <c r="D134" s="4"/>
      <c r="E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2:65" s="25" customFormat="1">
      <c r="B135" s="31"/>
      <c r="C135" s="31"/>
      <c r="D135" s="4"/>
      <c r="E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2:65" s="25" customFormat="1">
      <c r="B136" s="31"/>
      <c r="C136" s="31"/>
      <c r="D136" s="4"/>
      <c r="E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</row>
    <row r="137" spans="2:65" s="25" customFormat="1">
      <c r="B137" s="31"/>
      <c r="C137" s="31"/>
      <c r="D137" s="4"/>
      <c r="E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</row>
    <row r="138" spans="2:65" s="25" customFormat="1">
      <c r="B138" s="31"/>
      <c r="C138" s="31"/>
      <c r="D138" s="4"/>
      <c r="E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</row>
    <row r="139" spans="2:65" s="25" customFormat="1">
      <c r="B139" s="31"/>
      <c r="C139" s="31"/>
      <c r="D139" s="4"/>
      <c r="E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s="25" customFormat="1">
      <c r="B140" s="31"/>
      <c r="C140" s="31"/>
      <c r="D140" s="4"/>
      <c r="E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2:65" s="25" customFormat="1">
      <c r="B141" s="31"/>
      <c r="C141" s="31"/>
      <c r="D141" s="4"/>
      <c r="E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2:65" s="25" customFormat="1">
      <c r="B142" s="31"/>
      <c r="C142" s="31"/>
      <c r="D142" s="4"/>
      <c r="E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2:65" s="25" customFormat="1">
      <c r="B143" s="31"/>
      <c r="C143" s="31"/>
      <c r="D143" s="4"/>
      <c r="E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2:65" s="25" customFormat="1">
      <c r="B144" s="31"/>
      <c r="C144" s="31"/>
      <c r="D144" s="4"/>
      <c r="E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2:65" s="25" customFormat="1">
      <c r="B145" s="31"/>
      <c r="C145" s="31"/>
      <c r="D145" s="4"/>
      <c r="E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2:65" s="25" customFormat="1">
      <c r="B146" s="31"/>
      <c r="C146" s="31"/>
      <c r="D146" s="4"/>
      <c r="E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2:65" s="25" customFormat="1">
      <c r="B147" s="31"/>
      <c r="C147" s="31"/>
      <c r="D147" s="4"/>
      <c r="E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2:65" s="25" customFormat="1">
      <c r="B148" s="31"/>
      <c r="C148" s="31"/>
      <c r="D148" s="4"/>
      <c r="E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</row>
    <row r="149" spans="2:65" s="25" customFormat="1">
      <c r="B149" s="31"/>
      <c r="C149" s="31"/>
      <c r="D149" s="4"/>
      <c r="E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2:65" s="25" customFormat="1">
      <c r="B150" s="31"/>
      <c r="C150" s="31"/>
      <c r="D150" s="4"/>
      <c r="E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2:65" s="25" customFormat="1">
      <c r="B151" s="31"/>
      <c r="C151" s="31"/>
      <c r="D151" s="4"/>
      <c r="E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</row>
    <row r="152" spans="2:65" s="25" customFormat="1">
      <c r="B152" s="31"/>
      <c r="C152" s="31"/>
      <c r="D152" s="4"/>
      <c r="E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</row>
    <row r="153" spans="2:65" s="25" customFormat="1">
      <c r="B153" s="31"/>
      <c r="C153" s="31"/>
      <c r="D153" s="4"/>
      <c r="E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</row>
  </sheetData>
  <pageMargins left="0.25" right="0.25" top="0.5" bottom="0.75" header="0.25" footer="0.25"/>
  <pageSetup paperSize="17" scale="90" orientation="landscape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Sept 15</vt:lpstr>
      <vt:lpstr>Sept 1</vt:lpstr>
      <vt:lpstr>Aug 15</vt:lpstr>
      <vt:lpstr>Aug 1</vt:lpstr>
      <vt:lpstr>July 15</vt:lpstr>
      <vt:lpstr>June 25</vt:lpstr>
      <vt:lpstr>June 1</vt:lpstr>
      <vt:lpstr>May 23</vt:lpstr>
      <vt:lpstr>May 1</vt:lpstr>
      <vt:lpstr>April 1</vt:lpstr>
      <vt:lpstr>Mar 1</vt:lpstr>
      <vt:lpstr>'April 1'!Print_Area</vt:lpstr>
      <vt:lpstr>'Aug 1'!Print_Area</vt:lpstr>
      <vt:lpstr>'Aug 15'!Print_Area</vt:lpstr>
      <vt:lpstr>'July 15'!Print_Area</vt:lpstr>
      <vt:lpstr>'June 1'!Print_Area</vt:lpstr>
      <vt:lpstr>'June 25'!Print_Area</vt:lpstr>
      <vt:lpstr>'Mar 1'!Print_Area</vt:lpstr>
      <vt:lpstr>'May 1'!Print_Area</vt:lpstr>
      <vt:lpstr>'May 23'!Print_Area</vt:lpstr>
      <vt:lpstr>'Sept 1'!Print_Area</vt:lpstr>
      <vt:lpstr>'Sept 15'!Print_Area</vt:lpstr>
      <vt:lpstr>'April 1'!Print_Titles</vt:lpstr>
      <vt:lpstr>'Aug 1'!Print_Titles</vt:lpstr>
      <vt:lpstr>'Aug 15'!Print_Titles</vt:lpstr>
      <vt:lpstr>'July 15'!Print_Titles</vt:lpstr>
      <vt:lpstr>'June 1'!Print_Titles</vt:lpstr>
      <vt:lpstr>'June 25'!Print_Titles</vt:lpstr>
      <vt:lpstr>'Mar 1'!Print_Titles</vt:lpstr>
      <vt:lpstr>'May 1'!Print_Titles</vt:lpstr>
      <vt:lpstr>'May 23'!Print_Titles</vt:lpstr>
      <vt:lpstr>'Sept 1'!Print_Titles</vt:lpstr>
      <vt:lpstr>'Sept 15'!Print_Titles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Gobrogge, Layne R.</cp:lastModifiedBy>
  <cp:lastPrinted>2014-06-05T18:52:12Z</cp:lastPrinted>
  <dcterms:created xsi:type="dcterms:W3CDTF">2011-05-02T14:58:46Z</dcterms:created>
  <dcterms:modified xsi:type="dcterms:W3CDTF">2014-09-22T18:45:18Z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